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gcloud-my.sharepoint.com/personal/crawford_winton_nwl_co_uk/Documents/GDrive/Current 2023/PR24 Financial Models/Ofwat PR24 model/Final version/"/>
    </mc:Choice>
  </mc:AlternateContent>
  <xr:revisionPtr revIDLastSave="194" documentId="8_{F478BCAB-2868-4A42-8C18-8D4A42A15AB4}" xr6:coauthVersionLast="47" xr6:coauthVersionMax="47" xr10:uidLastSave="{19A667A7-23AD-4B82-B518-E64D82C13513}"/>
  <bookViews>
    <workbookView xWindow="28680" yWindow="-120" windowWidth="29040" windowHeight="15840" activeTab="4" xr2:uid="{D995B734-F2B1-468E-A4BB-F9A5C61BB6BB}"/>
  </bookViews>
  <sheets>
    <sheet name="Totex data&gt;&gt;" sheetId="9" r:id="rId1"/>
    <sheet name="Table 4C Wholesale 2023" sheetId="1" r:id="rId2"/>
    <sheet name="Table 2C Retail 2023 " sheetId="3" r:id="rId3"/>
    <sheet name="Outputs for RR30&gt;&gt;" sheetId="8" r:id="rId4"/>
    <sheet name="Totex for RR30" sheetId="2" r:id="rId5"/>
    <sheet name="Financing" sheetId="6" r:id="rId6"/>
    <sheet name="MEX" sheetId="5" r:id="rId7"/>
    <sheet name="Revenue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7" l="1"/>
  <c r="I7" i="7"/>
  <c r="J8" i="7"/>
  <c r="I8" i="7"/>
  <c r="D16" i="6"/>
  <c r="E16" i="6"/>
  <c r="F16" i="6"/>
  <c r="G16" i="6"/>
  <c r="C16" i="6"/>
  <c r="D13" i="6"/>
  <c r="E13" i="6"/>
  <c r="F13" i="6"/>
  <c r="G13" i="6"/>
  <c r="C13" i="6"/>
  <c r="H20" i="6"/>
  <c r="D9" i="6"/>
  <c r="E9" i="6"/>
  <c r="E11" i="6" s="1"/>
  <c r="E12" i="6" s="1"/>
  <c r="E15" i="6" s="1"/>
  <c r="F9" i="6"/>
  <c r="F11" i="6" s="1"/>
  <c r="F12" i="6" s="1"/>
  <c r="F15" i="6" s="1"/>
  <c r="G9" i="6"/>
  <c r="G11" i="6" s="1"/>
  <c r="G12" i="6" s="1"/>
  <c r="C9" i="6"/>
  <c r="C11" i="6" s="1"/>
  <c r="C12" i="6" s="1"/>
  <c r="C15" i="6" s="1"/>
  <c r="H22" i="6"/>
  <c r="G20" i="6"/>
  <c r="F20" i="6"/>
  <c r="E20" i="6"/>
  <c r="D20" i="6"/>
  <c r="C20" i="6"/>
  <c r="C21" i="6" s="1"/>
  <c r="J10" i="6"/>
  <c r="I10" i="6"/>
  <c r="J9" i="6"/>
  <c r="I9" i="6"/>
  <c r="D11" i="6"/>
  <c r="D12" i="6" s="1"/>
  <c r="D15" i="6" s="1"/>
  <c r="G8" i="6"/>
  <c r="F8" i="6"/>
  <c r="E8" i="6"/>
  <c r="D8" i="6"/>
  <c r="C8" i="6"/>
  <c r="G15" i="6" l="1"/>
  <c r="E21" i="6"/>
  <c r="G21" i="6"/>
  <c r="F21" i="6"/>
  <c r="D21" i="6"/>
  <c r="C6" i="7" l="1"/>
  <c r="C7" i="7" s="1"/>
  <c r="C8" i="7" s="1"/>
  <c r="D6" i="7" l="1"/>
  <c r="D7" i="7" s="1"/>
  <c r="D8" i="7" s="1"/>
  <c r="E6" i="7" l="1"/>
  <c r="E7" i="7" s="1"/>
  <c r="E8" i="7" s="1"/>
  <c r="F6" i="7" l="1"/>
  <c r="F7" i="7" s="1"/>
  <c r="F8" i="7" s="1"/>
  <c r="B11" i="5" l="1"/>
  <c r="F5" i="5"/>
  <c r="E5" i="5"/>
  <c r="F4" i="5"/>
  <c r="E4" i="5"/>
  <c r="F3" i="5"/>
  <c r="E3" i="5"/>
  <c r="G4" i="2"/>
  <c r="G5" i="2"/>
  <c r="G6" i="2"/>
  <c r="G7" i="2"/>
  <c r="F5" i="2"/>
  <c r="F6" i="2"/>
  <c r="F4" i="2"/>
  <c r="C8" i="2"/>
  <c r="D8" i="2"/>
  <c r="D32" i="2"/>
  <c r="D11" i="5" s="1"/>
  <c r="D16" i="5" s="1"/>
  <c r="E32" i="2"/>
  <c r="E11" i="5" s="1"/>
  <c r="E16" i="5" s="1"/>
  <c r="F32" i="2"/>
  <c r="F11" i="5" s="1"/>
  <c r="G32" i="2"/>
  <c r="G11" i="5" s="1"/>
  <c r="G22" i="5" s="1"/>
  <c r="C32" i="2"/>
  <c r="C11" i="5" s="1"/>
  <c r="C16" i="5" s="1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AB90" i="3" s="1"/>
  <c r="Z88" i="3"/>
  <c r="Z87" i="3"/>
  <c r="Z86" i="3"/>
  <c r="Z90" i="3" s="1"/>
  <c r="F16" i="5" l="1"/>
  <c r="E22" i="5"/>
  <c r="G16" i="5"/>
  <c r="D22" i="5"/>
  <c r="C22" i="5"/>
  <c r="F22" i="5"/>
  <c r="G46" i="2"/>
  <c r="D64" i="2"/>
  <c r="C46" i="2"/>
  <c r="F46" i="2"/>
  <c r="E64" i="2"/>
  <c r="D46" i="2"/>
  <c r="C64" i="2"/>
  <c r="E46" i="2"/>
  <c r="G64" i="2"/>
  <c r="F64" i="2"/>
  <c r="AA90" i="3"/>
  <c r="H64" i="2" l="1"/>
  <c r="H46" i="2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E451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E445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E425" i="1"/>
  <c r="X416" i="1"/>
  <c r="X423" i="1" s="1"/>
  <c r="W416" i="1"/>
  <c r="V416" i="1"/>
  <c r="V423" i="1" s="1"/>
  <c r="V496" i="1" s="1"/>
  <c r="U416" i="1"/>
  <c r="U489" i="1" s="1"/>
  <c r="T416" i="1"/>
  <c r="T489" i="1" s="1"/>
  <c r="S416" i="1"/>
  <c r="R416" i="1"/>
  <c r="R423" i="1" s="1"/>
  <c r="Q416" i="1"/>
  <c r="Q423" i="1" s="1"/>
  <c r="P416" i="1"/>
  <c r="P423" i="1" s="1"/>
  <c r="O416" i="1"/>
  <c r="N416" i="1"/>
  <c r="N423" i="1" s="1"/>
  <c r="N496" i="1" s="1"/>
  <c r="M416" i="1"/>
  <c r="M489" i="1" s="1"/>
  <c r="L416" i="1"/>
  <c r="L489" i="1" s="1"/>
  <c r="K416" i="1"/>
  <c r="J416" i="1"/>
  <c r="J423" i="1" s="1"/>
  <c r="I416" i="1"/>
  <c r="H416" i="1"/>
  <c r="H423" i="1" s="1"/>
  <c r="X415" i="1"/>
  <c r="W415" i="1"/>
  <c r="W422" i="1" s="1"/>
  <c r="W495" i="1" s="1"/>
  <c r="V415" i="1"/>
  <c r="V488" i="1" s="1"/>
  <c r="U415" i="1"/>
  <c r="U488" i="1" s="1"/>
  <c r="T415" i="1"/>
  <c r="T488" i="1" s="1"/>
  <c r="S415" i="1"/>
  <c r="S422" i="1" s="1"/>
  <c r="R415" i="1"/>
  <c r="Q415" i="1"/>
  <c r="Q422" i="1" s="1"/>
  <c r="P415" i="1"/>
  <c r="O415" i="1"/>
  <c r="O422" i="1" s="1"/>
  <c r="O495" i="1" s="1"/>
  <c r="N415" i="1"/>
  <c r="N488" i="1" s="1"/>
  <c r="M415" i="1"/>
  <c r="M488" i="1" s="1"/>
  <c r="L415" i="1"/>
  <c r="L488" i="1" s="1"/>
  <c r="K415" i="1"/>
  <c r="K422" i="1" s="1"/>
  <c r="J415" i="1"/>
  <c r="I415" i="1"/>
  <c r="I422" i="1" s="1"/>
  <c r="H415" i="1"/>
  <c r="X414" i="1"/>
  <c r="X421" i="1" s="1"/>
  <c r="X494" i="1" s="1"/>
  <c r="W414" i="1"/>
  <c r="W487" i="1" s="1"/>
  <c r="V414" i="1"/>
  <c r="V487" i="1" s="1"/>
  <c r="U414" i="1"/>
  <c r="U487" i="1" s="1"/>
  <c r="T414" i="1"/>
  <c r="T421" i="1" s="1"/>
  <c r="S414" i="1"/>
  <c r="R414" i="1"/>
  <c r="R421" i="1" s="1"/>
  <c r="Q414" i="1"/>
  <c r="P414" i="1"/>
  <c r="P421" i="1" s="1"/>
  <c r="P494" i="1" s="1"/>
  <c r="O414" i="1"/>
  <c r="O487" i="1" s="1"/>
  <c r="N414" i="1"/>
  <c r="N487" i="1" s="1"/>
  <c r="M414" i="1"/>
  <c r="M487" i="1" s="1"/>
  <c r="L414" i="1"/>
  <c r="L421" i="1" s="1"/>
  <c r="K414" i="1"/>
  <c r="K421" i="1" s="1"/>
  <c r="J414" i="1"/>
  <c r="J421" i="1" s="1"/>
  <c r="I414" i="1"/>
  <c r="H414" i="1"/>
  <c r="H421" i="1" s="1"/>
  <c r="H494" i="1" s="1"/>
  <c r="X413" i="1"/>
  <c r="X486" i="1" s="1"/>
  <c r="W413" i="1"/>
  <c r="W486" i="1" s="1"/>
  <c r="V413" i="1"/>
  <c r="V486" i="1" s="1"/>
  <c r="U413" i="1"/>
  <c r="U420" i="1" s="1"/>
  <c r="T413" i="1"/>
  <c r="S413" i="1"/>
  <c r="S420" i="1" s="1"/>
  <c r="S493" i="1" s="1"/>
  <c r="R413" i="1"/>
  <c r="Q413" i="1"/>
  <c r="Q420" i="1" s="1"/>
  <c r="Q493" i="1" s="1"/>
  <c r="P413" i="1"/>
  <c r="P486" i="1" s="1"/>
  <c r="O413" i="1"/>
  <c r="O486" i="1" s="1"/>
  <c r="N413" i="1"/>
  <c r="N486" i="1" s="1"/>
  <c r="M413" i="1"/>
  <c r="M420" i="1" s="1"/>
  <c r="L413" i="1"/>
  <c r="K413" i="1"/>
  <c r="K420" i="1" s="1"/>
  <c r="K493" i="1" s="1"/>
  <c r="J413" i="1"/>
  <c r="I413" i="1"/>
  <c r="I420" i="1" s="1"/>
  <c r="I493" i="1" s="1"/>
  <c r="H413" i="1"/>
  <c r="H486" i="1" s="1"/>
  <c r="X410" i="1"/>
  <c r="X483" i="1" s="1"/>
  <c r="W410" i="1"/>
  <c r="W483" i="1" s="1"/>
  <c r="V410" i="1"/>
  <c r="U410" i="1"/>
  <c r="T410" i="1"/>
  <c r="T483" i="1" s="1"/>
  <c r="S410" i="1"/>
  <c r="S483" i="1" s="1"/>
  <c r="R410" i="1"/>
  <c r="R483" i="1" s="1"/>
  <c r="Q410" i="1"/>
  <c r="Q483" i="1" s="1"/>
  <c r="P410" i="1"/>
  <c r="P483" i="1" s="1"/>
  <c r="O410" i="1"/>
  <c r="O483" i="1" s="1"/>
  <c r="N410" i="1"/>
  <c r="M410" i="1"/>
  <c r="L410" i="1"/>
  <c r="L483" i="1" s="1"/>
  <c r="K410" i="1"/>
  <c r="K483" i="1" s="1"/>
  <c r="J410" i="1"/>
  <c r="J483" i="1" s="1"/>
  <c r="I410" i="1"/>
  <c r="I483" i="1" s="1"/>
  <c r="H410" i="1"/>
  <c r="H483" i="1" s="1"/>
  <c r="X409" i="1"/>
  <c r="X482" i="1" s="1"/>
  <c r="W409" i="1"/>
  <c r="V409" i="1"/>
  <c r="U409" i="1"/>
  <c r="U482" i="1" s="1"/>
  <c r="T409" i="1"/>
  <c r="T482" i="1" s="1"/>
  <c r="S409" i="1"/>
  <c r="S482" i="1" s="1"/>
  <c r="R409" i="1"/>
  <c r="R482" i="1" s="1"/>
  <c r="Q409" i="1"/>
  <c r="Q482" i="1" s="1"/>
  <c r="P409" i="1"/>
  <c r="P482" i="1" s="1"/>
  <c r="O409" i="1"/>
  <c r="N409" i="1"/>
  <c r="M409" i="1"/>
  <c r="M482" i="1" s="1"/>
  <c r="L409" i="1"/>
  <c r="L482" i="1" s="1"/>
  <c r="K409" i="1"/>
  <c r="K482" i="1" s="1"/>
  <c r="J409" i="1"/>
  <c r="J482" i="1" s="1"/>
  <c r="I409" i="1"/>
  <c r="I482" i="1" s="1"/>
  <c r="H409" i="1"/>
  <c r="H482" i="1" s="1"/>
  <c r="X408" i="1"/>
  <c r="W408" i="1"/>
  <c r="V408" i="1"/>
  <c r="V481" i="1" s="1"/>
  <c r="U408" i="1"/>
  <c r="U481" i="1" s="1"/>
  <c r="U500" i="1" s="1"/>
  <c r="T408" i="1"/>
  <c r="T481" i="1" s="1"/>
  <c r="S408" i="1"/>
  <c r="S481" i="1" s="1"/>
  <c r="R408" i="1"/>
  <c r="R481" i="1" s="1"/>
  <c r="R484" i="1" s="1"/>
  <c r="Q408" i="1"/>
  <c r="Q481" i="1" s="1"/>
  <c r="P408" i="1"/>
  <c r="O408" i="1"/>
  <c r="N408" i="1"/>
  <c r="N481" i="1" s="1"/>
  <c r="M408" i="1"/>
  <c r="M481" i="1" s="1"/>
  <c r="L408" i="1"/>
  <c r="L481" i="1" s="1"/>
  <c r="K408" i="1"/>
  <c r="K481" i="1" s="1"/>
  <c r="J408" i="1"/>
  <c r="J481" i="1" s="1"/>
  <c r="I408" i="1"/>
  <c r="I481" i="1" s="1"/>
  <c r="H408" i="1"/>
  <c r="X407" i="1"/>
  <c r="W407" i="1"/>
  <c r="W480" i="1" s="1"/>
  <c r="V407" i="1"/>
  <c r="V480" i="1" s="1"/>
  <c r="U407" i="1"/>
  <c r="U480" i="1" s="1"/>
  <c r="T407" i="1"/>
  <c r="T480" i="1" s="1"/>
  <c r="S407" i="1"/>
  <c r="S480" i="1" s="1"/>
  <c r="R407" i="1"/>
  <c r="R480" i="1" s="1"/>
  <c r="Q407" i="1"/>
  <c r="P407" i="1"/>
  <c r="O407" i="1"/>
  <c r="O480" i="1" s="1"/>
  <c r="N407" i="1"/>
  <c r="N480" i="1" s="1"/>
  <c r="M407" i="1"/>
  <c r="M480" i="1" s="1"/>
  <c r="L407" i="1"/>
  <c r="L480" i="1" s="1"/>
  <c r="K407" i="1"/>
  <c r="K480" i="1" s="1"/>
  <c r="J407" i="1"/>
  <c r="J480" i="1" s="1"/>
  <c r="I407" i="1"/>
  <c r="H407" i="1"/>
  <c r="X404" i="1"/>
  <c r="X477" i="1" s="1"/>
  <c r="W404" i="1"/>
  <c r="W477" i="1" s="1"/>
  <c r="V404" i="1"/>
  <c r="V477" i="1" s="1"/>
  <c r="U404" i="1"/>
  <c r="U477" i="1" s="1"/>
  <c r="T404" i="1"/>
  <c r="T477" i="1" s="1"/>
  <c r="S404" i="1"/>
  <c r="S477" i="1" s="1"/>
  <c r="R404" i="1"/>
  <c r="Q404" i="1"/>
  <c r="P404" i="1"/>
  <c r="P477" i="1" s="1"/>
  <c r="O404" i="1"/>
  <c r="O477" i="1" s="1"/>
  <c r="N404" i="1"/>
  <c r="N477" i="1" s="1"/>
  <c r="M404" i="1"/>
  <c r="M477" i="1" s="1"/>
  <c r="L404" i="1"/>
  <c r="L477" i="1" s="1"/>
  <c r="K404" i="1"/>
  <c r="K477" i="1" s="1"/>
  <c r="J404" i="1"/>
  <c r="I404" i="1"/>
  <c r="H404" i="1"/>
  <c r="H477" i="1" s="1"/>
  <c r="X403" i="1"/>
  <c r="X476" i="1" s="1"/>
  <c r="W403" i="1"/>
  <c r="W476" i="1" s="1"/>
  <c r="V403" i="1"/>
  <c r="V476" i="1" s="1"/>
  <c r="U403" i="1"/>
  <c r="U476" i="1" s="1"/>
  <c r="T403" i="1"/>
  <c r="T476" i="1" s="1"/>
  <c r="S403" i="1"/>
  <c r="R403" i="1"/>
  <c r="Q403" i="1"/>
  <c r="Q476" i="1" s="1"/>
  <c r="P403" i="1"/>
  <c r="P476" i="1" s="1"/>
  <c r="O403" i="1"/>
  <c r="O476" i="1" s="1"/>
  <c r="N403" i="1"/>
  <c r="N476" i="1" s="1"/>
  <c r="M403" i="1"/>
  <c r="M476" i="1" s="1"/>
  <c r="L403" i="1"/>
  <c r="L476" i="1" s="1"/>
  <c r="K403" i="1"/>
  <c r="J403" i="1"/>
  <c r="I403" i="1"/>
  <c r="I476" i="1" s="1"/>
  <c r="H403" i="1"/>
  <c r="H476" i="1" s="1"/>
  <c r="X402" i="1"/>
  <c r="X475" i="1" s="1"/>
  <c r="W402" i="1"/>
  <c r="W475" i="1" s="1"/>
  <c r="V402" i="1"/>
  <c r="V475" i="1" s="1"/>
  <c r="U402" i="1"/>
  <c r="U475" i="1" s="1"/>
  <c r="T402" i="1"/>
  <c r="S402" i="1"/>
  <c r="R402" i="1"/>
  <c r="R475" i="1" s="1"/>
  <c r="Q402" i="1"/>
  <c r="Q475" i="1" s="1"/>
  <c r="P402" i="1"/>
  <c r="P475" i="1" s="1"/>
  <c r="O402" i="1"/>
  <c r="O475" i="1" s="1"/>
  <c r="N402" i="1"/>
  <c r="N475" i="1" s="1"/>
  <c r="M402" i="1"/>
  <c r="M475" i="1" s="1"/>
  <c r="L402" i="1"/>
  <c r="K402" i="1"/>
  <c r="J402" i="1"/>
  <c r="J475" i="1" s="1"/>
  <c r="I402" i="1"/>
  <c r="I475" i="1" s="1"/>
  <c r="H402" i="1"/>
  <c r="H475" i="1" s="1"/>
  <c r="X401" i="1"/>
  <c r="X474" i="1" s="1"/>
  <c r="W401" i="1"/>
  <c r="W474" i="1" s="1"/>
  <c r="V401" i="1"/>
  <c r="V474" i="1" s="1"/>
  <c r="U401" i="1"/>
  <c r="T401" i="1"/>
  <c r="S401" i="1"/>
  <c r="S474" i="1" s="1"/>
  <c r="R401" i="1"/>
  <c r="R474" i="1" s="1"/>
  <c r="Q401" i="1"/>
  <c r="Q474" i="1" s="1"/>
  <c r="P401" i="1"/>
  <c r="P474" i="1" s="1"/>
  <c r="O401" i="1"/>
  <c r="O474" i="1" s="1"/>
  <c r="N401" i="1"/>
  <c r="N474" i="1" s="1"/>
  <c r="M401" i="1"/>
  <c r="L401" i="1"/>
  <c r="K401" i="1"/>
  <c r="K474" i="1" s="1"/>
  <c r="J401" i="1"/>
  <c r="J474" i="1" s="1"/>
  <c r="I401" i="1"/>
  <c r="I474" i="1" s="1"/>
  <c r="H401" i="1"/>
  <c r="H474" i="1" s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X506" i="1" l="1"/>
  <c r="J494" i="1"/>
  <c r="J506" i="1" s="1"/>
  <c r="R494" i="1"/>
  <c r="I495" i="1"/>
  <c r="Q495" i="1"/>
  <c r="H496" i="1"/>
  <c r="P496" i="1"/>
  <c r="P508" i="1" s="1"/>
  <c r="X496" i="1"/>
  <c r="M474" i="1"/>
  <c r="U474" i="1"/>
  <c r="U478" i="1" s="1"/>
  <c r="L475" i="1"/>
  <c r="T475" i="1"/>
  <c r="K476" i="1"/>
  <c r="S476" i="1"/>
  <c r="J477" i="1"/>
  <c r="R477" i="1"/>
  <c r="I480" i="1"/>
  <c r="I484" i="1" s="1"/>
  <c r="Q480" i="1"/>
  <c r="Q505" i="1" s="1"/>
  <c r="H481" i="1"/>
  <c r="H506" i="1" s="1"/>
  <c r="P481" i="1"/>
  <c r="X481" i="1"/>
  <c r="O482" i="1"/>
  <c r="W482" i="1"/>
  <c r="N483" i="1"/>
  <c r="V483" i="1"/>
  <c r="M493" i="1"/>
  <c r="M505" i="1" s="1"/>
  <c r="U493" i="1"/>
  <c r="L494" i="1"/>
  <c r="T494" i="1"/>
  <c r="K495" i="1"/>
  <c r="S495" i="1"/>
  <c r="J496" i="1"/>
  <c r="R496" i="1"/>
  <c r="R508" i="1" s="1"/>
  <c r="L422" i="1"/>
  <c r="L495" i="1" s="1"/>
  <c r="L507" i="1" s="1"/>
  <c r="K489" i="1"/>
  <c r="S489" i="1"/>
  <c r="S423" i="1"/>
  <c r="S496" i="1" s="1"/>
  <c r="L474" i="1"/>
  <c r="T474" i="1"/>
  <c r="T478" i="1" s="1"/>
  <c r="K475" i="1"/>
  <c r="S475" i="1"/>
  <c r="S478" i="1" s="1"/>
  <c r="J476" i="1"/>
  <c r="J478" i="1" s="1"/>
  <c r="R476" i="1"/>
  <c r="R478" i="1" s="1"/>
  <c r="I477" i="1"/>
  <c r="Q477" i="1"/>
  <c r="Q478" i="1" s="1"/>
  <c r="H480" i="1"/>
  <c r="P480" i="1"/>
  <c r="P484" i="1" s="1"/>
  <c r="X480" i="1"/>
  <c r="O481" i="1"/>
  <c r="O500" i="1" s="1"/>
  <c r="W481" i="1"/>
  <c r="W484" i="1" s="1"/>
  <c r="N482" i="1"/>
  <c r="N484" i="1" s="1"/>
  <c r="V482" i="1"/>
  <c r="M483" i="1"/>
  <c r="M484" i="1" s="1"/>
  <c r="U483" i="1"/>
  <c r="L486" i="1"/>
  <c r="L499" i="1" s="1"/>
  <c r="T486" i="1"/>
  <c r="K487" i="1"/>
  <c r="K500" i="1" s="1"/>
  <c r="S487" i="1"/>
  <c r="S500" i="1" s="1"/>
  <c r="J488" i="1"/>
  <c r="J501" i="1" s="1"/>
  <c r="R488" i="1"/>
  <c r="R501" i="1" s="1"/>
  <c r="I489" i="1"/>
  <c r="I502" i="1" s="1"/>
  <c r="Q489" i="1"/>
  <c r="M421" i="1"/>
  <c r="M494" i="1" s="1"/>
  <c r="R422" i="1"/>
  <c r="L420" i="1"/>
  <c r="L493" i="1" s="1"/>
  <c r="L505" i="1" s="1"/>
  <c r="T422" i="1"/>
  <c r="T495" i="1" s="1"/>
  <c r="Q486" i="1"/>
  <c r="J484" i="1"/>
  <c r="N420" i="1"/>
  <c r="N493" i="1" s="1"/>
  <c r="N505" i="1" s="1"/>
  <c r="S421" i="1"/>
  <c r="S494" i="1" s="1"/>
  <c r="S506" i="1" s="1"/>
  <c r="N489" i="1"/>
  <c r="N502" i="1" s="1"/>
  <c r="O478" i="1"/>
  <c r="W478" i="1"/>
  <c r="N500" i="1"/>
  <c r="V500" i="1"/>
  <c r="M501" i="1"/>
  <c r="U421" i="1"/>
  <c r="U494" i="1" s="1"/>
  <c r="U506" i="1" s="1"/>
  <c r="I423" i="1"/>
  <c r="I496" i="1" s="1"/>
  <c r="I486" i="1"/>
  <c r="H487" i="1"/>
  <c r="H500" i="1" s="1"/>
  <c r="P487" i="1"/>
  <c r="P500" i="1" s="1"/>
  <c r="X487" i="1"/>
  <c r="X500" i="1" s="1"/>
  <c r="O488" i="1"/>
  <c r="O501" i="1" s="1"/>
  <c r="W488" i="1"/>
  <c r="V489" i="1"/>
  <c r="K494" i="1"/>
  <c r="K506" i="1" s="1"/>
  <c r="R495" i="1"/>
  <c r="R507" i="1" s="1"/>
  <c r="Q496" i="1"/>
  <c r="Q508" i="1" s="1"/>
  <c r="H478" i="1"/>
  <c r="P478" i="1"/>
  <c r="X478" i="1"/>
  <c r="N501" i="1"/>
  <c r="T420" i="1"/>
  <c r="T493" i="1" s="1"/>
  <c r="T505" i="1" s="1"/>
  <c r="K423" i="1"/>
  <c r="K496" i="1" s="1"/>
  <c r="K508" i="1" s="1"/>
  <c r="V420" i="1"/>
  <c r="V493" i="1" s="1"/>
  <c r="V505" i="1" s="1"/>
  <c r="J422" i="1"/>
  <c r="J495" i="1" s="1"/>
  <c r="K486" i="1"/>
  <c r="M500" i="1"/>
  <c r="I499" i="1"/>
  <c r="L484" i="1"/>
  <c r="T484" i="1"/>
  <c r="J507" i="1"/>
  <c r="I478" i="1"/>
  <c r="U484" i="1"/>
  <c r="N508" i="1"/>
  <c r="I421" i="1"/>
  <c r="I494" i="1" s="1"/>
  <c r="I506" i="1" s="1"/>
  <c r="I487" i="1"/>
  <c r="I500" i="1" s="1"/>
  <c r="H422" i="1"/>
  <c r="H495" i="1" s="1"/>
  <c r="H507" i="1" s="1"/>
  <c r="H488" i="1"/>
  <c r="H501" i="1" s="1"/>
  <c r="O423" i="1"/>
  <c r="O496" i="1" s="1"/>
  <c r="O508" i="1" s="1"/>
  <c r="O489" i="1"/>
  <c r="O502" i="1" s="1"/>
  <c r="W423" i="1"/>
  <c r="W496" i="1" s="1"/>
  <c r="W489" i="1"/>
  <c r="W490" i="1" s="1"/>
  <c r="J420" i="1"/>
  <c r="J493" i="1" s="1"/>
  <c r="J505" i="1" s="1"/>
  <c r="J486" i="1"/>
  <c r="Q421" i="1"/>
  <c r="Q494" i="1" s="1"/>
  <c r="Q506" i="1" s="1"/>
  <c r="Q487" i="1"/>
  <c r="Q500" i="1" s="1"/>
  <c r="P422" i="1"/>
  <c r="P495" i="1" s="1"/>
  <c r="P507" i="1" s="1"/>
  <c r="P488" i="1"/>
  <c r="P501" i="1" s="1"/>
  <c r="O484" i="1"/>
  <c r="K505" i="1"/>
  <c r="S505" i="1"/>
  <c r="R506" i="1"/>
  <c r="I507" i="1"/>
  <c r="Q507" i="1"/>
  <c r="H508" i="1"/>
  <c r="O507" i="1"/>
  <c r="R420" i="1"/>
  <c r="R493" i="1" s="1"/>
  <c r="R505" i="1" s="1"/>
  <c r="R486" i="1"/>
  <c r="X422" i="1"/>
  <c r="X495" i="1" s="1"/>
  <c r="X488" i="1"/>
  <c r="I508" i="1"/>
  <c r="L478" i="1"/>
  <c r="H484" i="1"/>
  <c r="X484" i="1"/>
  <c r="T490" i="1"/>
  <c r="T499" i="1"/>
  <c r="Q502" i="1"/>
  <c r="M506" i="1"/>
  <c r="K478" i="1"/>
  <c r="H499" i="1"/>
  <c r="M478" i="1"/>
  <c r="U505" i="1"/>
  <c r="L506" i="1"/>
  <c r="T506" i="1"/>
  <c r="K507" i="1"/>
  <c r="J508" i="1"/>
  <c r="P506" i="1"/>
  <c r="P499" i="1"/>
  <c r="N478" i="1"/>
  <c r="V478" i="1"/>
  <c r="N499" i="1"/>
  <c r="V499" i="1"/>
  <c r="V490" i="1"/>
  <c r="L501" i="1"/>
  <c r="K502" i="1"/>
  <c r="X499" i="1"/>
  <c r="K484" i="1"/>
  <c r="S484" i="1"/>
  <c r="O499" i="1"/>
  <c r="W499" i="1"/>
  <c r="L502" i="1"/>
  <c r="O420" i="1"/>
  <c r="O493" i="1" s="1"/>
  <c r="O505" i="1" s="1"/>
  <c r="W420" i="1"/>
  <c r="W493" i="1" s="1"/>
  <c r="W505" i="1" s="1"/>
  <c r="N421" i="1"/>
  <c r="N494" i="1" s="1"/>
  <c r="N506" i="1" s="1"/>
  <c r="V421" i="1"/>
  <c r="V494" i="1" s="1"/>
  <c r="V506" i="1" s="1"/>
  <c r="M422" i="1"/>
  <c r="M495" i="1" s="1"/>
  <c r="M507" i="1" s="1"/>
  <c r="U422" i="1"/>
  <c r="U495" i="1" s="1"/>
  <c r="L423" i="1"/>
  <c r="L496" i="1" s="1"/>
  <c r="L508" i="1" s="1"/>
  <c r="T423" i="1"/>
  <c r="T496" i="1" s="1"/>
  <c r="H420" i="1"/>
  <c r="H493" i="1" s="1"/>
  <c r="H505" i="1" s="1"/>
  <c r="P420" i="1"/>
  <c r="P493" i="1" s="1"/>
  <c r="P505" i="1" s="1"/>
  <c r="X420" i="1"/>
  <c r="X493" i="1" s="1"/>
  <c r="X505" i="1" s="1"/>
  <c r="O421" i="1"/>
  <c r="O494" i="1" s="1"/>
  <c r="W421" i="1"/>
  <c r="W494" i="1" s="1"/>
  <c r="N422" i="1"/>
  <c r="N495" i="1" s="1"/>
  <c r="N507" i="1" s="1"/>
  <c r="V422" i="1"/>
  <c r="V495" i="1" s="1"/>
  <c r="M423" i="1"/>
  <c r="M496" i="1" s="1"/>
  <c r="U423" i="1"/>
  <c r="U496" i="1" s="1"/>
  <c r="S486" i="1"/>
  <c r="J487" i="1"/>
  <c r="J500" i="1" s="1"/>
  <c r="R487" i="1"/>
  <c r="R500" i="1" s="1"/>
  <c r="I488" i="1"/>
  <c r="I501" i="1" s="1"/>
  <c r="Q488" i="1"/>
  <c r="Q501" i="1" s="1"/>
  <c r="H489" i="1"/>
  <c r="H502" i="1" s="1"/>
  <c r="P489" i="1"/>
  <c r="P502" i="1" s="1"/>
  <c r="X489" i="1"/>
  <c r="M486" i="1"/>
  <c r="U486" i="1"/>
  <c r="L487" i="1"/>
  <c r="L500" i="1" s="1"/>
  <c r="T487" i="1"/>
  <c r="T500" i="1" s="1"/>
  <c r="K488" i="1"/>
  <c r="K501" i="1" s="1"/>
  <c r="S488" i="1"/>
  <c r="J489" i="1"/>
  <c r="J502" i="1" s="1"/>
  <c r="R489" i="1"/>
  <c r="R502" i="1" s="1"/>
  <c r="I505" i="1" l="1"/>
  <c r="W506" i="1"/>
  <c r="Q484" i="1"/>
  <c r="W500" i="1"/>
  <c r="O506" i="1"/>
  <c r="O490" i="1"/>
  <c r="O503" i="1" s="1"/>
  <c r="V484" i="1"/>
  <c r="V503" i="1" s="1"/>
  <c r="N490" i="1"/>
  <c r="N503" i="1" s="1"/>
  <c r="Q499" i="1"/>
  <c r="Q490" i="1"/>
  <c r="Q503" i="1" s="1"/>
  <c r="Z500" i="1"/>
  <c r="C5" i="2" s="1"/>
  <c r="M502" i="1"/>
  <c r="X490" i="1"/>
  <c r="X503" i="1" s="1"/>
  <c r="Z506" i="1"/>
  <c r="AA506" i="1"/>
  <c r="M508" i="1"/>
  <c r="W503" i="1"/>
  <c r="U499" i="1"/>
  <c r="U490" i="1"/>
  <c r="U503" i="1" s="1"/>
  <c r="R490" i="1"/>
  <c r="R503" i="1" s="1"/>
  <c r="R499" i="1"/>
  <c r="AA507" i="1"/>
  <c r="Z507" i="1"/>
  <c r="M499" i="1"/>
  <c r="M490" i="1"/>
  <c r="M503" i="1" s="1"/>
  <c r="S490" i="1"/>
  <c r="S503" i="1" s="1"/>
  <c r="S499" i="1"/>
  <c r="AA500" i="1"/>
  <c r="D5" i="2" s="1"/>
  <c r="K490" i="1"/>
  <c r="K503" i="1" s="1"/>
  <c r="K499" i="1"/>
  <c r="T503" i="1"/>
  <c r="AA505" i="1"/>
  <c r="Z505" i="1"/>
  <c r="I490" i="1"/>
  <c r="I503" i="1" s="1"/>
  <c r="AA502" i="1"/>
  <c r="D7" i="2" s="1"/>
  <c r="Z502" i="1"/>
  <c r="L490" i="1"/>
  <c r="L503" i="1" s="1"/>
  <c r="Z508" i="1"/>
  <c r="AA508" i="1"/>
  <c r="P490" i="1"/>
  <c r="P503" i="1" s="1"/>
  <c r="J490" i="1"/>
  <c r="J503" i="1" s="1"/>
  <c r="J499" i="1"/>
  <c r="AA501" i="1"/>
  <c r="D6" i="2" s="1"/>
  <c r="Z501" i="1"/>
  <c r="C6" i="2" s="1"/>
  <c r="H490" i="1"/>
  <c r="H503" i="1" s="1"/>
  <c r="AA499" i="1" l="1"/>
  <c r="D4" i="2" s="1"/>
  <c r="Z499" i="1"/>
  <c r="C4" i="2" s="1"/>
  <c r="G6" i="7" l="1"/>
  <c r="G7" i="7" s="1"/>
  <c r="G8" i="7" s="1"/>
  <c r="D14" i="2"/>
  <c r="E15" i="2"/>
  <c r="D15" i="2"/>
  <c r="F14" i="2"/>
  <c r="G14" i="2"/>
  <c r="F15" i="2"/>
  <c r="E14" i="2"/>
  <c r="G15" i="2"/>
  <c r="C14" i="2" l="1"/>
  <c r="C15" i="2"/>
  <c r="D17" i="2" l="1"/>
  <c r="C17" i="2" l="1"/>
  <c r="E17" i="2"/>
  <c r="G17" i="2" l="1"/>
  <c r="F17" i="2" l="1"/>
  <c r="C16" i="2" l="1"/>
  <c r="D16" i="2"/>
  <c r="F16" i="2"/>
  <c r="E16" i="2"/>
  <c r="G16" i="2"/>
  <c r="F23" i="2" l="1"/>
  <c r="F29" i="2" s="1"/>
  <c r="F22" i="2"/>
  <c r="F28" i="2" s="1"/>
  <c r="F59" i="2" l="1"/>
  <c r="F65" i="2" s="1"/>
  <c r="F41" i="2"/>
  <c r="F47" i="2" s="1"/>
  <c r="F58" i="2"/>
  <c r="F40" i="2"/>
  <c r="F45" i="2" s="1"/>
  <c r="D22" i="2"/>
  <c r="D28" i="2" s="1"/>
  <c r="D21" i="2"/>
  <c r="D27" i="2" s="1"/>
  <c r="G22" i="2"/>
  <c r="G28" i="2" s="1"/>
  <c r="E22" i="2"/>
  <c r="E28" i="2" s="1"/>
  <c r="D23" i="2"/>
  <c r="D29" i="2" s="1"/>
  <c r="F63" i="2" l="1"/>
  <c r="G58" i="2"/>
  <c r="G40" i="2"/>
  <c r="G45" i="2" s="1"/>
  <c r="D57" i="2"/>
  <c r="D39" i="2"/>
  <c r="D59" i="2"/>
  <c r="D65" i="2" s="1"/>
  <c r="D41" i="2"/>
  <c r="D47" i="2" s="1"/>
  <c r="D58" i="2"/>
  <c r="D40" i="2"/>
  <c r="D45" i="2" s="1"/>
  <c r="E58" i="2"/>
  <c r="E40" i="2"/>
  <c r="E45" i="2" s="1"/>
  <c r="G23" i="2"/>
  <c r="G29" i="2" s="1"/>
  <c r="C20" i="2"/>
  <c r="C26" i="2" s="1"/>
  <c r="C21" i="2"/>
  <c r="C27" i="2" s="1"/>
  <c r="C22" i="2"/>
  <c r="C28" i="2" s="1"/>
  <c r="E23" i="2"/>
  <c r="E29" i="2" s="1"/>
  <c r="E21" i="2"/>
  <c r="E27" i="2" s="1"/>
  <c r="C38" i="2" l="1"/>
  <c r="D63" i="2"/>
  <c r="G59" i="2"/>
  <c r="G63" i="2" s="1"/>
  <c r="G41" i="2"/>
  <c r="G47" i="2" s="1"/>
  <c r="E57" i="2"/>
  <c r="E39" i="2"/>
  <c r="E59" i="2"/>
  <c r="E63" i="2" s="1"/>
  <c r="E41" i="2"/>
  <c r="E47" i="2" s="1"/>
  <c r="C57" i="2"/>
  <c r="C39" i="2"/>
  <c r="C58" i="2"/>
  <c r="C40" i="2"/>
  <c r="C56" i="2"/>
  <c r="D20" i="2"/>
  <c r="D26" i="2" s="1"/>
  <c r="D67" i="2" s="1"/>
  <c r="F21" i="2"/>
  <c r="F27" i="2" s="1"/>
  <c r="C44" i="2" l="1"/>
  <c r="D49" i="2"/>
  <c r="G65" i="2"/>
  <c r="C62" i="2"/>
  <c r="C45" i="2"/>
  <c r="H45" i="2" s="1"/>
  <c r="E65" i="2"/>
  <c r="F57" i="2"/>
  <c r="F39" i="2"/>
  <c r="D56" i="2"/>
  <c r="D62" i="2" s="1"/>
  <c r="D38" i="2"/>
  <c r="D44" i="2" s="1"/>
  <c r="C23" i="2"/>
  <c r="C29" i="2" s="1"/>
  <c r="C67" i="2" s="1"/>
  <c r="E20" i="2"/>
  <c r="E26" i="2" s="1"/>
  <c r="E67" i="2" s="1"/>
  <c r="E49" i="2" l="1"/>
  <c r="C49" i="2"/>
  <c r="D51" i="2"/>
  <c r="D69" i="2"/>
  <c r="E56" i="2"/>
  <c r="E62" i="2" s="1"/>
  <c r="E38" i="2"/>
  <c r="E44" i="2" s="1"/>
  <c r="C59" i="2"/>
  <c r="C41" i="2"/>
  <c r="F20" i="2"/>
  <c r="F26" i="2" s="1"/>
  <c r="F67" i="2" s="1"/>
  <c r="F49" i="2" l="1"/>
  <c r="E51" i="2"/>
  <c r="E69" i="2"/>
  <c r="C65" i="2"/>
  <c r="H65" i="2" s="1"/>
  <c r="C63" i="2"/>
  <c r="H63" i="2" s="1"/>
  <c r="C47" i="2"/>
  <c r="F56" i="2"/>
  <c r="F62" i="2" s="1"/>
  <c r="F38" i="2"/>
  <c r="F44" i="2" s="1"/>
  <c r="G21" i="2"/>
  <c r="G27" i="2" s="1"/>
  <c r="G20" i="2"/>
  <c r="G26" i="2" s="1"/>
  <c r="G67" i="2" l="1"/>
  <c r="C51" i="2"/>
  <c r="C69" i="2"/>
  <c r="F51" i="2"/>
  <c r="F69" i="2"/>
  <c r="G49" i="2"/>
  <c r="H47" i="2"/>
  <c r="G56" i="2"/>
  <c r="G38" i="2"/>
  <c r="G57" i="2"/>
  <c r="G39" i="2"/>
  <c r="G62" i="2" l="1"/>
  <c r="H62" i="2" s="1"/>
  <c r="G44" i="2"/>
  <c r="G51" i="2" l="1"/>
  <c r="H51" i="2" s="1"/>
  <c r="G69" i="2"/>
  <c r="H69" i="2" s="1"/>
  <c r="H44" i="2"/>
  <c r="C12" i="5" l="1"/>
  <c r="C23" i="5" s="1"/>
  <c r="C17" i="5" l="1"/>
  <c r="D12" i="5" l="1"/>
  <c r="D23" i="5" l="1"/>
  <c r="D17" i="5"/>
  <c r="E12" i="5" l="1"/>
  <c r="E23" i="5" l="1"/>
  <c r="E17" i="5"/>
  <c r="F12" i="5" l="1"/>
  <c r="F23" i="5" l="1"/>
  <c r="F17" i="5"/>
  <c r="G12" i="5" l="1"/>
  <c r="G23" i="5" l="1"/>
  <c r="G17" i="5"/>
  <c r="C13" i="5" l="1"/>
  <c r="C24" i="5" s="1"/>
  <c r="C25" i="5" s="1"/>
  <c r="C18" i="5" l="1"/>
  <c r="C19" i="5" s="1"/>
  <c r="D13" i="5" l="1"/>
  <c r="D18" i="5" l="1"/>
  <c r="D19" i="5" s="1"/>
  <c r="D24" i="5"/>
  <c r="D25" i="5" s="1"/>
  <c r="E13" i="5" l="1"/>
  <c r="E18" i="5" l="1"/>
  <c r="E19" i="5" s="1"/>
  <c r="E24" i="5"/>
  <c r="E25" i="5" s="1"/>
  <c r="F13" i="5" l="1"/>
  <c r="F18" i="5" l="1"/>
  <c r="F19" i="5" s="1"/>
  <c r="F24" i="5"/>
  <c r="F25" i="5" s="1"/>
  <c r="G13" i="5" l="1"/>
  <c r="G18" i="5" l="1"/>
  <c r="G19" i="5" s="1"/>
  <c r="G24" i="5"/>
  <c r="G25" i="5" s="1"/>
</calcChain>
</file>

<file path=xl/sharedStrings.xml><?xml version="1.0" encoding="utf-8"?>
<sst xmlns="http://schemas.openxmlformats.org/spreadsheetml/2006/main" count="1620" uniqueCount="220">
  <si>
    <t>4C</t>
  </si>
  <si>
    <t>Impact of price control performance to date on RCV</t>
  </si>
  <si>
    <t>Line Ref</t>
  </si>
  <si>
    <t>ANH</t>
  </si>
  <si>
    <t>HDD</t>
  </si>
  <si>
    <t>NES</t>
  </si>
  <si>
    <t>SRN</t>
  </si>
  <si>
    <t>SVE</t>
  </si>
  <si>
    <t>SWB</t>
  </si>
  <si>
    <t>TMS</t>
  </si>
  <si>
    <t>UUW</t>
  </si>
  <si>
    <t>WSH</t>
  </si>
  <si>
    <t>WSX</t>
  </si>
  <si>
    <t>YKY</t>
  </si>
  <si>
    <t>AFW</t>
  </si>
  <si>
    <t>BRL</t>
  </si>
  <si>
    <t>PRT</t>
  </si>
  <si>
    <t>SES</t>
  </si>
  <si>
    <t>SEW</t>
  </si>
  <si>
    <t>SSC</t>
  </si>
  <si>
    <t>IND</t>
  </si>
  <si>
    <t>R</t>
  </si>
  <si>
    <t>C</t>
  </si>
  <si>
    <t>Totex (net of business rates, abstraction licence fees and grants and contributions)</t>
  </si>
  <si>
    <t>Final determination allowed totex (net of business rates, abstraction licence fees, grants and contributions and other items not subject to cost sharing)</t>
  </si>
  <si>
    <t>12 months ended 31 March 2023</t>
  </si>
  <si>
    <t>Water resources</t>
  </si>
  <si>
    <t>£m</t>
  </si>
  <si>
    <t>3dp</t>
  </si>
  <si>
    <t>Water network plus</t>
  </si>
  <si>
    <t>FD</t>
  </si>
  <si>
    <t>Wastewater network plus</t>
  </si>
  <si>
    <t>Actual</t>
  </si>
  <si>
    <t>Bioresources</t>
  </si>
  <si>
    <t>Variance</t>
  </si>
  <si>
    <t>Additional Control</t>
  </si>
  <si>
    <t>Variance due to efficiency</t>
  </si>
  <si>
    <t>Price control period to date</t>
  </si>
  <si>
    <t>Actual totex (excluding business rates, abstraction licence fees, grants and contributions and other items not subject to cost sharing)</t>
  </si>
  <si>
    <t>Transition expenditure</t>
  </si>
  <si>
    <t>Disallowable costs</t>
  </si>
  <si>
    <t>Total actual totex  (net of business rates, abstraction licence fees and grants and contributions)</t>
  </si>
  <si>
    <t xml:space="preserve">Variance </t>
  </si>
  <si>
    <t>Variance due to timing of expenditure</t>
  </si>
  <si>
    <t>Customer cost sharing rate - outperformance</t>
  </si>
  <si>
    <t>%</t>
  </si>
  <si>
    <t>2dp</t>
  </si>
  <si>
    <t>Customer cost sharing rate - underperformance</t>
  </si>
  <si>
    <t>Customer share of totex overspend</t>
  </si>
  <si>
    <t>Customer share of totex underspend</t>
  </si>
  <si>
    <t>Company share of totex overspend</t>
  </si>
  <si>
    <t>Company share of totex underspend</t>
  </si>
  <si>
    <t>Totex - business rates and abstraction licence fees</t>
  </si>
  <si>
    <t>Final determination allowed totex - business rates and abstraction licence fees</t>
  </si>
  <si>
    <t>Actual totex - business rates and abstraction licence fees</t>
  </si>
  <si>
    <t>Variance  - business rates and abstraction licence fees</t>
  </si>
  <si>
    <t xml:space="preserve">Customer cost sharing rate  - business rates </t>
  </si>
  <si>
    <t>Customer cost sharing rate  - abstraction licence fees</t>
  </si>
  <si>
    <t>Customer share of totex over/underspend  - business rates and abstraction licence fees</t>
  </si>
  <si>
    <t>Company share of totex over/underspend  - business rates and abstraction licence fees</t>
  </si>
  <si>
    <t>Totex not subject to cost sharing</t>
  </si>
  <si>
    <t>Final determination allowed totex -  not subject to cost sharing</t>
  </si>
  <si>
    <t>Actual totex - not subject to cost sharing</t>
  </si>
  <si>
    <t>Variance - 100% company allocation</t>
  </si>
  <si>
    <t xml:space="preserve">Total customer share of totex over/under spend </t>
  </si>
  <si>
    <t>RCV</t>
  </si>
  <si>
    <t>PAYG rate</t>
  </si>
  <si>
    <t xml:space="preserve">% </t>
  </si>
  <si>
    <t>RCV element of cumulative totex over/underspend</t>
  </si>
  <si>
    <t xml:space="preserve">Adjustment for ODI outperformance payment or underperformance payment </t>
  </si>
  <si>
    <t>Green recovery</t>
  </si>
  <si>
    <t>RCV determined at FD at 31 March</t>
  </si>
  <si>
    <t>Projected 'shadow' RCV</t>
  </si>
  <si>
    <t>Modelled Totex</t>
  </si>
  <si>
    <t>Variance due to Efficiency</t>
  </si>
  <si>
    <t>Post cost sharing</t>
  </si>
  <si>
    <t>Total</t>
  </si>
  <si>
    <t>P10</t>
  </si>
  <si>
    <t>P90</t>
  </si>
  <si>
    <t>Pre cost sharing variances</t>
  </si>
  <si>
    <t>Negative variance is underspend, postive is overspend</t>
  </si>
  <si>
    <t>Low</t>
  </si>
  <si>
    <t>High</t>
  </si>
  <si>
    <t>Wholesale Totex</t>
  </si>
  <si>
    <t>Capex</t>
  </si>
  <si>
    <t>Opex</t>
  </si>
  <si>
    <t>Totex</t>
  </si>
  <si>
    <t>WR</t>
  </si>
  <si>
    <t>WN</t>
  </si>
  <si>
    <t>WWN</t>
  </si>
  <si>
    <t>BIO</t>
  </si>
  <si>
    <t>Tax Rate</t>
  </si>
  <si>
    <t xml:space="preserve">Company - Gross capital expenditure - real including g&amp;c - including cost sharing (WR) </t>
  </si>
  <si>
    <t xml:space="preserve">Company - Gross capital expenditure - real including g&amp;c - including cost sharing (WN) </t>
  </si>
  <si>
    <t xml:space="preserve">Company - Gross capital expenditure - real including g&amp;c - including cost sharing (WWN) </t>
  </si>
  <si>
    <t xml:space="preserve">Company - Gross capital expenditure - real including g&amp;c - including cost sharing (BR) </t>
  </si>
  <si>
    <t xml:space="preserve">Company - Total gross operational expenditure - real - including cost sharing - real (WR) </t>
  </si>
  <si>
    <t xml:space="preserve">Company - Total gross operational expenditure - real - including cost sharing - real (WN) </t>
  </si>
  <si>
    <t xml:space="preserve">Company - Total gross operational expenditure - real - including cost sharing - real (WWN) </t>
  </si>
  <si>
    <t xml:space="preserve">Company - Total gross operational expenditure - real - including cost sharing - real (BR) </t>
  </si>
  <si>
    <t>25/26</t>
  </si>
  <si>
    <t>26/27</t>
  </si>
  <si>
    <t>27/28</t>
  </si>
  <si>
    <t>28/29</t>
  </si>
  <si>
    <t>29/30</t>
  </si>
  <si>
    <t>Table RR2</t>
  </si>
  <si>
    <t>Adjustment to RORE</t>
  </si>
  <si>
    <t xml:space="preserve">Wholesale water costs - low case </t>
  </si>
  <si>
    <t xml:space="preserve">Wholesale wastewater costs - low case </t>
  </si>
  <si>
    <t xml:space="preserve">Retail costs - low case </t>
  </si>
  <si>
    <t xml:space="preserve">Bioresources costs - low case  </t>
  </si>
  <si>
    <t>RR30.22</t>
  </si>
  <si>
    <t>RR30.23</t>
  </si>
  <si>
    <t>RR30.24</t>
  </si>
  <si>
    <t>RR30.25</t>
  </si>
  <si>
    <t>Totex scenarios - low case</t>
  </si>
  <si>
    <t>Totex scenarios - high case</t>
  </si>
  <si>
    <t>RR30.1</t>
  </si>
  <si>
    <t>RR30.2</t>
  </si>
  <si>
    <t>RR30.3</t>
  </si>
  <si>
    <t>RR30.4</t>
  </si>
  <si>
    <t xml:space="preserve">Wholesale water costs - high case </t>
  </si>
  <si>
    <t xml:space="preserve">Wholesale wastewater costs - high case </t>
  </si>
  <si>
    <t xml:space="preserve">Retail costs - high case </t>
  </si>
  <si>
    <t xml:space="preserve">Bioresources costs - high case </t>
  </si>
  <si>
    <t>Average</t>
  </si>
  <si>
    <t>Bioresources P10 set at zero due to NES frontier position</t>
  </si>
  <si>
    <t>2C</t>
  </si>
  <si>
    <t>Cost analysis for the 12 months ended 31 March 2022 - retail</t>
  </si>
  <si>
    <t>Operating Expenditure</t>
  </si>
  <si>
    <t>Customer services</t>
  </si>
  <si>
    <t>Residential</t>
  </si>
  <si>
    <t>Business</t>
  </si>
  <si>
    <t>Debt management</t>
  </si>
  <si>
    <t>Doubtful debts</t>
  </si>
  <si>
    <t>Meter reading</t>
  </si>
  <si>
    <t>Services to developers</t>
  </si>
  <si>
    <t>Other operting expenditure</t>
  </si>
  <si>
    <t>Local authority and Cumulo rates</t>
  </si>
  <si>
    <t>Total operating expenditure excluding third party services</t>
  </si>
  <si>
    <t>Depreciation</t>
  </si>
  <si>
    <t>Depreciation on tangible fixed assets existing at 31 March 2015</t>
  </si>
  <si>
    <t>Depreciation on tangible fixed assets acquired
after 1 April 2015</t>
  </si>
  <si>
    <t>Amortisation on intangible fixed assets existing at 31 March 2015</t>
  </si>
  <si>
    <t>Amortisation on intangible fixed assets acquired
after 1 April 2015</t>
  </si>
  <si>
    <t>Recharge from wholesale for legacy assets principally used by wholesale (assets existing at 31 March 2015)</t>
  </si>
  <si>
    <t>Income from wholesale for legacy assets principally used by retail (assets existing at 31 March 2015)</t>
  </si>
  <si>
    <t>Recharge from wholesale assets acquired after 1 April 2015 principally used by wholesale</t>
  </si>
  <si>
    <t>Income from wholesale assets acquired after 1 April 2015 principally used by retail</t>
  </si>
  <si>
    <t>Net recharges costs</t>
  </si>
  <si>
    <t>Total retail costs excluding third party and pension deficit repair costs</t>
  </si>
  <si>
    <t>Third party services operating expenditure</t>
  </si>
  <si>
    <t>Pension deficit repair costs</t>
  </si>
  <si>
    <t>Total retail costs including third party and pension deficit repair costs</t>
  </si>
  <si>
    <t>Debt written off</t>
  </si>
  <si>
    <t>Capital expenditure</t>
  </si>
  <si>
    <t>Other operating expenditure includes the net retail expenditure for the following household retail activities which are part funded by wholesale</t>
  </si>
  <si>
    <t>Demand-side water efficiency - gross expenditure</t>
  </si>
  <si>
    <t>Demand-side water efficiency - expenditure funded by wholesale</t>
  </si>
  <si>
    <t>Demand-side water efficiency - net retail expenditure</t>
  </si>
  <si>
    <t>Customer-side leak repairs - gross expenditure</t>
  </si>
  <si>
    <t>Customer-side leak repairs - expenditure funded by wholesale</t>
  </si>
  <si>
    <t>Customer-side leak repairs - net retail expenditure</t>
  </si>
  <si>
    <t>Comparison of actual and allowed expenditure</t>
  </si>
  <si>
    <t>Cumulative actual retail expenditure to reporting year end</t>
  </si>
  <si>
    <t>Cumulative allowed expenditure to reporting year end</t>
  </si>
  <si>
    <t>Total allowed expenditure 2020-25</t>
  </si>
  <si>
    <t>Ind</t>
  </si>
  <si>
    <t>Retail</t>
  </si>
  <si>
    <t>Cost to serve all Residential retail customers - nominal</t>
  </si>
  <si>
    <t>Underspend</t>
  </si>
  <si>
    <t>Overspend</t>
  </si>
  <si>
    <t>RoRE impact of proposed uncertainty mechanisms - high case</t>
  </si>
  <si>
    <t>RR30.58</t>
  </si>
  <si>
    <t>Post Sharing variances</t>
  </si>
  <si>
    <t>Measures of experience</t>
  </si>
  <si>
    <t>CMEX as a % of Retail Costs</t>
  </si>
  <si>
    <t>DMEX RORE Range</t>
  </si>
  <si>
    <t xml:space="preserve">C-MeX - high case </t>
  </si>
  <si>
    <t xml:space="preserve">D-Mex - high case </t>
  </si>
  <si>
    <t xml:space="preserve">BR-Mex - high case </t>
  </si>
  <si>
    <t xml:space="preserve">C-MeX - low case </t>
  </si>
  <si>
    <t xml:space="preserve">D-MeX - low case </t>
  </si>
  <si>
    <t xml:space="preserve">BR-MeX - low case  </t>
  </si>
  <si>
    <t>Tax rate</t>
  </si>
  <si>
    <t>Business income</t>
  </si>
  <si>
    <t>BRMEX Income Range</t>
  </si>
  <si>
    <t>Average Regulated equity</t>
  </si>
  <si>
    <t>Financing RORE</t>
  </si>
  <si>
    <t>Embedded debt - inflation</t>
  </si>
  <si>
    <t>Inflation forecast MPC</t>
  </si>
  <si>
    <t>Inlation in fixed debt</t>
  </si>
  <si>
    <t>Central difference</t>
  </si>
  <si>
    <t>P10/90 variance</t>
  </si>
  <si>
    <t>New debt balance</t>
  </si>
  <si>
    <t>Interest variance £m</t>
  </si>
  <si>
    <t>Proportion</t>
  </si>
  <si>
    <t>MPC Data</t>
  </si>
  <si>
    <t>Embedded debt inflation mismatch</t>
  </si>
  <si>
    <t>Fixed debt (non ILD/Floating)</t>
  </si>
  <si>
    <t>New-Embedded gap</t>
  </si>
  <si>
    <t>Variance - Low</t>
  </si>
  <si>
    <t>Variance - High</t>
  </si>
  <si>
    <t>Variance from central - low</t>
  </si>
  <si>
    <t>Variance from central - high</t>
  </si>
  <si>
    <t>New Debt: Actual mix does not match PR24 83% assumption</t>
  </si>
  <si>
    <t>RR30.33</t>
  </si>
  <si>
    <t>RR30.34</t>
  </si>
  <si>
    <t>RR30.13</t>
  </si>
  <si>
    <t>RR30.15</t>
  </si>
  <si>
    <t>RR30.16</t>
  </si>
  <si>
    <t>RR30.17</t>
  </si>
  <si>
    <t>RR30.36</t>
  </si>
  <si>
    <t>RR30.37</t>
  </si>
  <si>
    <t>RR30.38</t>
  </si>
  <si>
    <t>Wholesale Revenue real</t>
  </si>
  <si>
    <t>Tax rates</t>
  </si>
  <si>
    <t>RFI</t>
  </si>
  <si>
    <t>Penalty - low case only</t>
  </si>
  <si>
    <t>RR30.40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</si>
</sst>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0.000"/>
    <numFmt numFmtId="165" formatCode="#,##0.000"/>
    <numFmt numFmtId="166" formatCode="_-* #,##0_-;\-* #,##0_-;_-* &quot;-&quot;??_-;_-@_-"/>
    <numFmt numFmtId="167" formatCode="0.0%"/>
    <numFmt numFmtId="168" formatCode="_-* #,##0.0_-;\-* #,##0.0_-;_-* &quot;-&quot;??_-;_-@_-"/>
    <numFmt numFmtId="169" formatCode="_-* #,##0.000_-;\-* #,##0.000_-;_-* &quot;-&quot;??_-;_-@_-"/>
    <numFmt numFmtId="170" formatCode="dd\ mmm\ yy_);\(###0\);&quot;-  &quot;;&quot; &quot;@&quot; &quot;"/>
    <numFmt numFmtId="171" formatCode="0.0"/>
    <numFmt numFmtId="172" formatCode="0.0%;\-0.0%_);&quot;-  &quot;;&quot; &quot;@&quot; &quot;"/>
    <numFmt numFmtId="174" formatCode="0%;\-0%_);&quot;-  &quot;;&quot; &quot;@&quot; &quot;"/>
    <numFmt numFmtId="175" formatCode="#,##0.00_);\(#,##0.00\);&quot;-  &quot;;&quot; &quot;@&quot; &quot;"/>
    <numFmt numFmtId="176" formatCode="#,##0_);\(#,##0\);&quot;-  &quot;;&quot; &quot;@&quot; &quot;"/>
    <numFmt numFmtId="177" formatCode="#,##0.000_);\(#,##0.000\);&quot;-  &quot;;&quot; &quot;@&quot; &quot;"/>
    <numFmt numFmtId="178" formatCode="#,##0.0_);\(#,##0.0\);&quot;-  &quot;;&quot; &quot;@&quot; 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5"/>
      <color rgb="FFFFFFFF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12"/>
      <color rgb="FF0078C9"/>
      <name val="Arial"/>
      <family val="2"/>
    </font>
    <font>
      <b/>
      <i/>
      <sz val="11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595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8" fillId="0" borderId="0"/>
    <xf numFmtId="170" fontId="12" fillId="0" borderId="0" applyFill="0" applyBorder="0" applyProtection="0">
      <alignment vertical="top"/>
    </xf>
  </cellStyleXfs>
  <cellXfs count="18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0" fillId="2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9" fillId="3" borderId="0" xfId="4" applyFont="1" applyFill="1" applyAlignment="1">
      <alignment vertical="center"/>
    </xf>
    <xf numFmtId="0" fontId="7" fillId="0" borderId="0" xfId="0" applyFont="1"/>
    <xf numFmtId="0" fontId="10" fillId="0" borderId="0" xfId="0" applyFont="1"/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3" xfId="0" applyFont="1" applyBorder="1" applyAlignment="1">
      <alignment horizontal="left"/>
    </xf>
    <xf numFmtId="0" fontId="0" fillId="0" borderId="4" xfId="0" applyBorder="1"/>
    <xf numFmtId="0" fontId="6" fillId="0" borderId="4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6" fillId="0" borderId="6" xfId="0" applyFont="1" applyBorder="1"/>
    <xf numFmtId="164" fontId="0" fillId="0" borderId="6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/>
    <xf numFmtId="165" fontId="0" fillId="4" borderId="0" xfId="0" applyNumberFormat="1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164" fontId="0" fillId="0" borderId="9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4" borderId="0" xfId="2" applyNumberFormat="1" applyFont="1" applyFill="1" applyBorder="1" applyAlignment="1">
      <alignment horizontal="center"/>
    </xf>
    <xf numFmtId="10" fontId="0" fillId="0" borderId="9" xfId="2" applyNumberFormat="1" applyFont="1" applyBorder="1" applyAlignment="1">
      <alignment horizontal="center"/>
    </xf>
    <xf numFmtId="0" fontId="6" fillId="0" borderId="9" xfId="0" applyFont="1" applyBorder="1"/>
    <xf numFmtId="164" fontId="0" fillId="0" borderId="9" xfId="0" applyNumberFormat="1" applyBorder="1"/>
    <xf numFmtId="0" fontId="4" fillId="5" borderId="0" xfId="0" applyFont="1" applyFill="1"/>
    <xf numFmtId="164" fontId="0" fillId="6" borderId="0" xfId="0" applyNumberFormat="1" applyFill="1" applyAlignment="1">
      <alignment horizontal="center"/>
    </xf>
    <xf numFmtId="9" fontId="0" fillId="0" borderId="0" xfId="0" applyNumberFormat="1"/>
    <xf numFmtId="9" fontId="0" fillId="0" borderId="0" xfId="2" applyFont="1" applyAlignment="1">
      <alignment horizontal="center"/>
    </xf>
    <xf numFmtId="167" fontId="0" fillId="0" borderId="0" xfId="2" applyNumberFormat="1" applyFont="1" applyAlignment="1">
      <alignment horizontal="center" vertical="center"/>
    </xf>
    <xf numFmtId="9" fontId="0" fillId="0" borderId="10" xfId="2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3" borderId="7" xfId="4" applyFont="1" applyFill="1" applyBorder="1" applyAlignment="1">
      <alignment vertical="center"/>
    </xf>
    <xf numFmtId="0" fontId="7" fillId="2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0" fontId="0" fillId="0" borderId="7" xfId="2" applyNumberFormat="1" applyFont="1" applyBorder="1" applyAlignment="1">
      <alignment horizontal="center"/>
    </xf>
    <xf numFmtId="10" fontId="0" fillId="4" borderId="7" xfId="2" applyNumberFormat="1" applyFont="1" applyFill="1" applyBorder="1" applyAlignment="1">
      <alignment horizontal="center"/>
    </xf>
    <xf numFmtId="10" fontId="0" fillId="0" borderId="8" xfId="2" applyNumberFormat="1" applyFont="1" applyBorder="1" applyAlignment="1">
      <alignment horizontal="center"/>
    </xf>
    <xf numFmtId="0" fontId="0" fillId="0" borderId="7" xfId="0" applyBorder="1"/>
    <xf numFmtId="9" fontId="0" fillId="0" borderId="7" xfId="2" applyFont="1" applyBorder="1" applyAlignment="1">
      <alignment horizontal="center"/>
    </xf>
    <xf numFmtId="9" fontId="0" fillId="0" borderId="12" xfId="2" applyFont="1" applyBorder="1" applyAlignment="1">
      <alignment horizontal="center"/>
    </xf>
    <xf numFmtId="169" fontId="0" fillId="0" borderId="0" xfId="1" applyNumberFormat="1" applyFont="1" applyAlignment="1">
      <alignment horizontal="center"/>
    </xf>
    <xf numFmtId="169" fontId="0" fillId="0" borderId="7" xfId="1" applyNumberFormat="1" applyFont="1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/>
    </xf>
    <xf numFmtId="0" fontId="9" fillId="3" borderId="0" xfId="4" applyFont="1" applyFill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/>
    </xf>
    <xf numFmtId="0" fontId="11" fillId="0" borderId="0" xfId="0" applyFont="1"/>
    <xf numFmtId="0" fontId="4" fillId="0" borderId="13" xfId="0" applyFont="1" applyBorder="1" applyAlignment="1">
      <alignment horizontal="center"/>
    </xf>
    <xf numFmtId="167" fontId="4" fillId="5" borderId="13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170" fontId="13" fillId="7" borderId="0" xfId="5" applyFont="1" applyFill="1" applyAlignment="1">
      <alignment horizontal="center" vertical="top"/>
    </xf>
    <xf numFmtId="168" fontId="0" fillId="0" borderId="0" xfId="1" applyNumberFormat="1" applyFont="1"/>
    <xf numFmtId="0" fontId="15" fillId="9" borderId="14" xfId="4" applyFont="1" applyFill="1" applyBorder="1" applyAlignment="1" applyProtection="1">
      <alignment horizontal="left" vertical="center"/>
      <protection locked="0"/>
    </xf>
    <xf numFmtId="168" fontId="0" fillId="0" borderId="13" xfId="0" applyNumberFormat="1" applyBorder="1"/>
    <xf numFmtId="0" fontId="14" fillId="8" borderId="13" xfId="4" applyFont="1" applyFill="1" applyBorder="1" applyAlignment="1" applyProtection="1">
      <alignment horizontal="left" vertical="center"/>
      <protection locked="0"/>
    </xf>
    <xf numFmtId="0" fontId="4" fillId="0" borderId="13" xfId="0" applyFont="1" applyBorder="1"/>
    <xf numFmtId="0" fontId="0" fillId="0" borderId="13" xfId="0" applyBorder="1"/>
    <xf numFmtId="9" fontId="0" fillId="0" borderId="13" xfId="2" applyFont="1" applyBorder="1" applyAlignment="1">
      <alignment horizontal="center"/>
    </xf>
    <xf numFmtId="0" fontId="0" fillId="0" borderId="0" xfId="0" applyBorder="1"/>
    <xf numFmtId="0" fontId="15" fillId="9" borderId="13" xfId="4" applyFont="1" applyFill="1" applyBorder="1" applyAlignment="1" applyProtection="1">
      <alignment horizontal="left" vertical="center"/>
      <protection locked="0"/>
    </xf>
    <xf numFmtId="171" fontId="0" fillId="0" borderId="0" xfId="0" applyNumberFormat="1"/>
    <xf numFmtId="171" fontId="0" fillId="0" borderId="13" xfId="0" applyNumberFormat="1" applyBorder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4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8" xfId="0" applyFont="1" applyBorder="1"/>
    <xf numFmtId="0" fontId="0" fillId="0" borderId="18" xfId="0" applyBorder="1"/>
    <xf numFmtId="0" fontId="6" fillId="0" borderId="18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9" xfId="0" applyFont="1" applyBorder="1"/>
    <xf numFmtId="0" fontId="16" fillId="0" borderId="9" xfId="0" applyFont="1" applyBorder="1"/>
    <xf numFmtId="164" fontId="4" fillId="0" borderId="9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/>
    <xf numFmtId="0" fontId="4" fillId="0" borderId="17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0" xfId="0" applyBorder="1"/>
    <xf numFmtId="0" fontId="6" fillId="0" borderId="10" xfId="0" applyFont="1" applyBorder="1"/>
    <xf numFmtId="164" fontId="0" fillId="0" borderId="1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17" fillId="0" borderId="13" xfId="0" applyFont="1" applyBorder="1" applyAlignment="1">
      <alignment horizontal="left" vertical="center" wrapText="1"/>
    </xf>
    <xf numFmtId="0" fontId="6" fillId="0" borderId="13" xfId="0" applyFont="1" applyBorder="1"/>
    <xf numFmtId="164" fontId="0" fillId="0" borderId="0" xfId="0" applyNumberFormat="1"/>
    <xf numFmtId="9" fontId="4" fillId="0" borderId="0" xfId="2" applyFont="1" applyAlignment="1">
      <alignment horizontal="center"/>
    </xf>
    <xf numFmtId="167" fontId="4" fillId="5" borderId="0" xfId="2" applyNumberFormat="1" applyFont="1" applyFill="1" applyAlignment="1">
      <alignment horizontal="center" vertical="center"/>
    </xf>
    <xf numFmtId="168" fontId="0" fillId="0" borderId="13" xfId="1" applyNumberFormat="1" applyFont="1" applyBorder="1"/>
    <xf numFmtId="171" fontId="0" fillId="5" borderId="13" xfId="0" applyNumberFormat="1" applyFill="1" applyBorder="1"/>
    <xf numFmtId="168" fontId="0" fillId="5" borderId="13" xfId="1" applyNumberFormat="1" applyFont="1" applyFill="1" applyBorder="1"/>
    <xf numFmtId="0" fontId="4" fillId="0" borderId="13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0" fillId="0" borderId="13" xfId="0" applyFill="1" applyBorder="1"/>
    <xf numFmtId="9" fontId="0" fillId="0" borderId="13" xfId="2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9" fontId="0" fillId="0" borderId="13" xfId="2" applyNumberFormat="1" applyFont="1" applyBorder="1"/>
    <xf numFmtId="0" fontId="20" fillId="0" borderId="13" xfId="0" applyFont="1" applyBorder="1" applyAlignment="1">
      <alignment vertical="top"/>
    </xf>
    <xf numFmtId="0" fontId="21" fillId="0" borderId="13" xfId="0" applyFont="1" applyBorder="1" applyAlignment="1">
      <alignment horizontal="center" vertical="top"/>
    </xf>
    <xf numFmtId="0" fontId="21" fillId="0" borderId="0" xfId="0" applyFont="1"/>
    <xf numFmtId="0" fontId="21" fillId="0" borderId="13" xfId="0" applyFont="1" applyBorder="1" applyAlignment="1">
      <alignment vertical="top"/>
    </xf>
    <xf numFmtId="167" fontId="21" fillId="0" borderId="13" xfId="2" applyNumberFormat="1" applyFont="1" applyBorder="1" applyAlignment="1">
      <alignment horizontal="center" vertical="top"/>
    </xf>
    <xf numFmtId="172" fontId="21" fillId="0" borderId="13" xfId="2" applyNumberFormat="1" applyFont="1" applyBorder="1" applyAlignment="1">
      <alignment vertical="top"/>
    </xf>
    <xf numFmtId="172" fontId="21" fillId="0" borderId="13" xfId="2" applyNumberFormat="1" applyFont="1" applyBorder="1" applyAlignment="1">
      <alignment horizontal="center" vertical="top"/>
    </xf>
    <xf numFmtId="170" fontId="22" fillId="7" borderId="0" xfId="5" applyFont="1" applyFill="1" applyAlignment="1">
      <alignment horizontal="center" vertical="top"/>
    </xf>
    <xf numFmtId="169" fontId="21" fillId="0" borderId="0" xfId="1" applyNumberFormat="1" applyFont="1"/>
    <xf numFmtId="9" fontId="21" fillId="0" borderId="0" xfId="0" applyNumberFormat="1" applyFont="1"/>
    <xf numFmtId="168" fontId="21" fillId="0" borderId="0" xfId="1" applyNumberFormat="1" applyFont="1"/>
    <xf numFmtId="166" fontId="21" fillId="0" borderId="0" xfId="1" applyNumberFormat="1" applyFont="1"/>
    <xf numFmtId="0" fontId="19" fillId="8" borderId="15" xfId="4" applyFont="1" applyFill="1" applyBorder="1" applyAlignment="1" applyProtection="1">
      <alignment horizontal="left" vertical="center"/>
      <protection locked="0"/>
    </xf>
    <xf numFmtId="0" fontId="19" fillId="8" borderId="16" xfId="4" applyFont="1" applyFill="1" applyBorder="1" applyAlignment="1" applyProtection="1">
      <alignment horizontal="left" vertical="center"/>
      <protection locked="0"/>
    </xf>
    <xf numFmtId="169" fontId="20" fillId="0" borderId="13" xfId="1" applyNumberFormat="1" applyFont="1" applyBorder="1"/>
    <xf numFmtId="169" fontId="20" fillId="0" borderId="13" xfId="0" applyNumberFormat="1" applyFont="1" applyBorder="1"/>
    <xf numFmtId="0" fontId="0" fillId="6" borderId="0" xfId="0" applyFill="1"/>
    <xf numFmtId="9" fontId="0" fillId="6" borderId="13" xfId="2" applyFont="1" applyFill="1" applyBorder="1" applyAlignment="1">
      <alignment horizontal="center"/>
    </xf>
    <xf numFmtId="167" fontId="1" fillId="10" borderId="13" xfId="2" applyNumberFormat="1" applyFont="1" applyFill="1" applyBorder="1" applyAlignment="1">
      <alignment horizontal="center" vertical="center"/>
    </xf>
    <xf numFmtId="167" fontId="0" fillId="10" borderId="13" xfId="2" applyNumberFormat="1" applyFont="1" applyFill="1" applyBorder="1" applyAlignment="1">
      <alignment horizontal="center" vertical="center"/>
    </xf>
    <xf numFmtId="169" fontId="21" fillId="5" borderId="13" xfId="1" applyNumberFormat="1" applyFont="1" applyFill="1" applyBorder="1"/>
    <xf numFmtId="9" fontId="1" fillId="0" borderId="0" xfId="2" applyFont="1" applyAlignment="1">
      <alignment vertical="top"/>
    </xf>
    <xf numFmtId="0" fontId="4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174" fontId="1" fillId="0" borderId="4" xfId="2" applyNumberFormat="1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9" fontId="1" fillId="0" borderId="0" xfId="2" applyFont="1" applyBorder="1" applyAlignment="1">
      <alignment vertical="top"/>
    </xf>
    <xf numFmtId="175" fontId="1" fillId="0" borderId="22" xfId="0" applyNumberFormat="1" applyFont="1" applyBorder="1" applyAlignment="1">
      <alignment vertical="top"/>
    </xf>
    <xf numFmtId="9" fontId="1" fillId="0" borderId="22" xfId="2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10" fontId="1" fillId="0" borderId="0" xfId="2" applyNumberFormat="1" applyFont="1" applyBorder="1" applyAlignment="1">
      <alignment vertical="top"/>
    </xf>
    <xf numFmtId="174" fontId="4" fillId="0" borderId="0" xfId="2" applyNumberFormat="1" applyFont="1" applyBorder="1" applyAlignment="1">
      <alignment vertical="top"/>
    </xf>
    <xf numFmtId="9" fontId="1" fillId="0" borderId="0" xfId="0" applyNumberFormat="1" applyFont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23" xfId="0" applyBorder="1"/>
    <xf numFmtId="166" fontId="1" fillId="0" borderId="4" xfId="1" applyNumberFormat="1" applyFont="1" applyBorder="1" applyAlignment="1">
      <alignment vertical="top"/>
    </xf>
    <xf numFmtId="10" fontId="1" fillId="0" borderId="4" xfId="2" applyNumberFormat="1" applyFont="1" applyBorder="1" applyAlignment="1">
      <alignment vertical="top"/>
    </xf>
    <xf numFmtId="1" fontId="1" fillId="0" borderId="0" xfId="0" applyNumberFormat="1" applyFont="1" applyBorder="1" applyAlignment="1">
      <alignment vertical="top"/>
    </xf>
    <xf numFmtId="0" fontId="11" fillId="0" borderId="17" xfId="0" applyFont="1" applyBorder="1" applyAlignment="1">
      <alignment vertical="top"/>
    </xf>
    <xf numFmtId="0" fontId="0" fillId="0" borderId="27" xfId="0" applyBorder="1"/>
    <xf numFmtId="169" fontId="1" fillId="5" borderId="24" xfId="1" applyNumberFormat="1" applyFont="1" applyFill="1" applyBorder="1" applyAlignment="1">
      <alignment vertical="top"/>
    </xf>
    <xf numFmtId="169" fontId="1" fillId="5" borderId="0" xfId="1" applyNumberFormat="1" applyFont="1" applyFill="1" applyBorder="1" applyAlignment="1">
      <alignment vertical="top"/>
    </xf>
    <xf numFmtId="174" fontId="1" fillId="0" borderId="24" xfId="2" applyNumberFormat="1" applyFont="1" applyBorder="1" applyAlignment="1">
      <alignment vertical="top"/>
    </xf>
    <xf numFmtId="169" fontId="21" fillId="5" borderId="12" xfId="1" applyNumberFormat="1" applyFont="1" applyFill="1" applyBorder="1"/>
    <xf numFmtId="0" fontId="4" fillId="11" borderId="0" xfId="0" applyFont="1" applyFill="1" applyBorder="1" applyAlignment="1">
      <alignment vertical="top"/>
    </xf>
    <xf numFmtId="0" fontId="4" fillId="11" borderId="24" xfId="0" applyFont="1" applyFill="1" applyBorder="1" applyAlignment="1">
      <alignment vertical="top"/>
    </xf>
    <xf numFmtId="0" fontId="4" fillId="11" borderId="0" xfId="0" applyFont="1" applyFill="1" applyBorder="1" applyAlignment="1">
      <alignment horizontal="center"/>
    </xf>
    <xf numFmtId="0" fontId="20" fillId="11" borderId="28" xfId="0" applyFont="1" applyFill="1" applyBorder="1" applyAlignment="1">
      <alignment horizontal="center"/>
    </xf>
    <xf numFmtId="0" fontId="20" fillId="11" borderId="29" xfId="0" applyFont="1" applyFill="1" applyBorder="1" applyAlignment="1">
      <alignment horizontal="center"/>
    </xf>
    <xf numFmtId="0" fontId="20" fillId="11" borderId="30" xfId="0" applyFont="1" applyFill="1" applyBorder="1" applyAlignment="1">
      <alignment horizontal="center"/>
    </xf>
    <xf numFmtId="0" fontId="13" fillId="0" borderId="0" xfId="0" applyFont="1"/>
    <xf numFmtId="0" fontId="13" fillId="6" borderId="0" xfId="0" applyFont="1" applyFill="1"/>
    <xf numFmtId="0" fontId="23" fillId="11" borderId="13" xfId="3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/>
    <xf numFmtId="1" fontId="0" fillId="0" borderId="0" xfId="0" applyNumberFormat="1"/>
    <xf numFmtId="172" fontId="1" fillId="0" borderId="0" xfId="2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177" fontId="1" fillId="5" borderId="13" xfId="0" applyNumberFormat="1" applyFont="1" applyFill="1" applyBorder="1" applyAlignment="1">
      <alignment vertical="top"/>
    </xf>
    <xf numFmtId="0" fontId="4" fillId="11" borderId="26" xfId="0" applyFont="1" applyFill="1" applyBorder="1" applyAlignment="1">
      <alignment horizontal="center"/>
    </xf>
    <xf numFmtId="177" fontId="1" fillId="5" borderId="0" xfId="0" applyNumberFormat="1" applyFont="1" applyFill="1" applyBorder="1" applyAlignment="1">
      <alignment vertical="top"/>
    </xf>
    <xf numFmtId="178" fontId="1" fillId="5" borderId="13" xfId="0" applyNumberFormat="1" applyFont="1" applyFill="1" applyBorder="1" applyAlignment="1">
      <alignment vertical="top"/>
    </xf>
    <xf numFmtId="0" fontId="0" fillId="2" borderId="0" xfId="0" applyFill="1"/>
  </cellXfs>
  <cellStyles count="6">
    <cellStyle name="Comma" xfId="1" builtinId="3"/>
    <cellStyle name="DateShort 2" xfId="5" xr:uid="{18507267-C4E3-4E81-A6CC-2A90163018D4}"/>
    <cellStyle name="Heading 2" xfId="3" builtinId="17"/>
    <cellStyle name="Normal" xfId="0" builtinId="0"/>
    <cellStyle name="Normal 3 2 4 4" xfId="4" xr:uid="{A5872D1D-A845-44F3-9BC1-4D7591EBDCF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24-financial-model-v20z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24-BP-tables-V5-working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awford_winton_nwl_co_uk/Documents/GDrive/RPI%20&amp;%20CPIH/MPC%20&amp;%20OBR%20reports/Current%20fan%20chart%20data%20MPC%20May%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rawford_winton_nwl_co_uk/Documents/GDrive/Current%202023/Final%20PR19%20reconciliation%20models/In%20period%20models/RFI-model-Dec-2020-v1.0%20working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p &amp; Key"/>
      <sheetName val="FAST"/>
      <sheetName val="Contents"/>
      <sheetName val="Time"/>
      <sheetName val="Active inputs"/>
      <sheetName val="Indexation"/>
      <sheetName val="Totex"/>
      <sheetName val="PAYG Calc"/>
      <sheetName val="RCV"/>
      <sheetName val="Other revenue"/>
      <sheetName val="Reprofiling"/>
      <sheetName val="Tax"/>
      <sheetName val="PRE wholesale revenues"/>
      <sheetName val="Wholesale other"/>
      <sheetName val="Wholesale debt"/>
      <sheetName val="Interest on tax and dividends"/>
      <sheetName val="Retail Residential"/>
      <sheetName val="Retail Business"/>
      <sheetName val="Retail FS calcs"/>
      <sheetName val="Working capital"/>
      <sheetName val="Fixed Assets"/>
      <sheetName val="RORE"/>
      <sheetName val="Post-financeability adjustment"/>
      <sheetName val="Tax Post Financeability"/>
      <sheetName val="Summary calcs"/>
      <sheetName val="Bill Module"/>
      <sheetName val="Average Bill"/>
      <sheetName val="Headroom check"/>
      <sheetName val="Report lookups"/>
      <sheetName val="Model Checks and Alerts"/>
      <sheetName val="Dashboard"/>
      <sheetName val="Exec Summary"/>
      <sheetName val="RORE low"/>
      <sheetName val="ODI RORE"/>
      <sheetName val="RORE high"/>
      <sheetName val="InpS"/>
      <sheetName val="Results summary&gt;&gt;"/>
      <sheetName val="Building Blocks"/>
      <sheetName val="Financeability"/>
      <sheetName val="archive stress test"/>
      <sheetName val="Stress tests cash flows"/>
      <sheetName val="Stress Tests inflation"/>
      <sheetName val="Fitch"/>
      <sheetName val="WACC"/>
      <sheetName val="Financial indicators"/>
      <sheetName val="Appointee FS calcs"/>
      <sheetName val="PrePost impacts"/>
      <sheetName val="FS Check"/>
      <sheetName val="FinStat Appointee"/>
      <sheetName val="FinStat Retail"/>
      <sheetName val="FinStat Wholesale"/>
      <sheetName val="Wholesale Control (WR)"/>
      <sheetName val="Wholesale Control (WN)"/>
      <sheetName val="Wholesale Control (WWN)"/>
      <sheetName val="Wholesale Control (BR)"/>
      <sheetName val="Wholesale Control (ADDN1)"/>
      <sheetName val="Wholesale Control (ADDN2)"/>
      <sheetName val="FinStat Residential"/>
      <sheetName val="FinStat Business"/>
      <sheetName val="Price Limits Retail"/>
      <sheetName val="OBXValues"/>
      <sheetName val="Output RR10"/>
      <sheetName val="Output RR11"/>
      <sheetName val="Output RR12"/>
      <sheetName val="Output RR13"/>
      <sheetName val="Output RR14"/>
      <sheetName val="Output RR15"/>
      <sheetName val="Output RR16"/>
      <sheetName val="Output"/>
      <sheetName val="PowerBi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56">
          <cell r="C56">
            <v>854.90428161987109</v>
          </cell>
          <cell r="D56">
            <v>896.50760390896949</v>
          </cell>
          <cell r="E56">
            <v>941.07691552210804</v>
          </cell>
          <cell r="F56">
            <v>978.7149451766777</v>
          </cell>
          <cell r="G56">
            <v>1019.4896748162017</v>
          </cell>
        </row>
        <row r="65">
          <cell r="C65">
            <v>1.8447680157946289E-2</v>
          </cell>
          <cell r="D65">
            <v>2.0052099109468813E-2</v>
          </cell>
          <cell r="E65">
            <v>1.9954863998099537E-2</v>
          </cell>
          <cell r="F65">
            <v>2.0088505880982988E-2</v>
          </cell>
          <cell r="G65">
            <v>1.9864147497003382E-2</v>
          </cell>
        </row>
        <row r="72">
          <cell r="H72">
            <v>1.1718662937493907E-2</v>
          </cell>
        </row>
      </sheetData>
      <sheetData sheetId="34"/>
      <sheetData sheetId="35">
        <row r="46">
          <cell r="C46">
            <v>67.762386088553413</v>
          </cell>
          <cell r="D46">
            <v>69.474685005207618</v>
          </cell>
          <cell r="E46">
            <v>73.670902931931749</v>
          </cell>
          <cell r="F46">
            <v>75.504692744832226</v>
          </cell>
          <cell r="G46">
            <v>79.932543434065849</v>
          </cell>
        </row>
        <row r="85">
          <cell r="C85">
            <v>214.15691539142452</v>
          </cell>
          <cell r="D85">
            <v>236.90695068318021</v>
          </cell>
          <cell r="E85">
            <v>251.33130842573178</v>
          </cell>
          <cell r="F85">
            <v>272.13947498303548</v>
          </cell>
          <cell r="G85">
            <v>294.22123731061356</v>
          </cell>
        </row>
      </sheetData>
      <sheetData sheetId="36">
        <row r="305">
          <cell r="N305">
            <v>106.98237181893023</v>
          </cell>
          <cell r="O305">
            <v>85.762358737599456</v>
          </cell>
          <cell r="P305">
            <v>68.406876077577522</v>
          </cell>
          <cell r="Q305">
            <v>34.176210226090745</v>
          </cell>
          <cell r="R305">
            <v>33.261974345496121</v>
          </cell>
        </row>
        <row r="306">
          <cell r="N306">
            <v>325.52816138744203</v>
          </cell>
          <cell r="O306">
            <v>235.6394133226861</v>
          </cell>
          <cell r="P306">
            <v>241.1738185024744</v>
          </cell>
          <cell r="Q306">
            <v>216.76877585649521</v>
          </cell>
          <cell r="R306">
            <v>194.95616279570103</v>
          </cell>
        </row>
        <row r="307">
          <cell r="N307">
            <v>444.7260160981171</v>
          </cell>
          <cell r="O307">
            <v>419.11183179765214</v>
          </cell>
          <cell r="P307">
            <v>409.69590106169602</v>
          </cell>
          <cell r="Q307">
            <v>385.48993785835148</v>
          </cell>
          <cell r="R307">
            <v>429.75755508049303</v>
          </cell>
        </row>
        <row r="308">
          <cell r="N308">
            <v>18.713107047078186</v>
          </cell>
          <cell r="O308">
            <v>18.68212586379531</v>
          </cell>
          <cell r="P308">
            <v>18.697723399522133</v>
          </cell>
          <cell r="Q308">
            <v>18.85560297648491</v>
          </cell>
          <cell r="R308">
            <v>18.970291171540079</v>
          </cell>
        </row>
        <row r="315">
          <cell r="N315">
            <v>101.10556997445921</v>
          </cell>
          <cell r="O315">
            <v>120.60220940956137</v>
          </cell>
          <cell r="P315">
            <v>120.56664431612893</v>
          </cell>
          <cell r="Q315">
            <v>120.80146493650631</v>
          </cell>
          <cell r="R315">
            <v>142.86685957412828</v>
          </cell>
        </row>
        <row r="316">
          <cell r="N316">
            <v>156.04058996201985</v>
          </cell>
          <cell r="O316">
            <v>154.40727227253922</v>
          </cell>
          <cell r="P316">
            <v>157.11826848823648</v>
          </cell>
          <cell r="Q316">
            <v>159.5193733680147</v>
          </cell>
          <cell r="R316">
            <v>161.42157008143795</v>
          </cell>
        </row>
        <row r="317">
          <cell r="N317">
            <v>122.54604720783222</v>
          </cell>
          <cell r="O317">
            <v>122.18121257993732</v>
          </cell>
          <cell r="P317">
            <v>122.25284341261784</v>
          </cell>
          <cell r="Q317">
            <v>125.50579648408534</v>
          </cell>
          <cell r="R317">
            <v>126.20913711806637</v>
          </cell>
        </row>
        <row r="318">
          <cell r="N318">
            <v>13.761596234034343</v>
          </cell>
          <cell r="O318">
            <v>13.495807103452236</v>
          </cell>
          <cell r="P318">
            <v>13.505712050326878</v>
          </cell>
          <cell r="Q318">
            <v>13.605970761048823</v>
          </cell>
          <cell r="R318">
            <v>13.678801527335793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fOut_APR"/>
      <sheetName val="Introduction"/>
      <sheetName val="Lists"/>
      <sheetName val="PC lists"/>
      <sheetName val="PC info"/>
      <sheetName val="Validation"/>
      <sheetName val="OUT &gt;&gt;"/>
      <sheetName val="OUT1"/>
      <sheetName val="OUT2"/>
      <sheetName val="OUT3"/>
      <sheetName val="OUT4"/>
      <sheetName val="OUT5"/>
      <sheetName val="OUT7"/>
      <sheetName val="OUT8"/>
      <sheetName val="OUT9"/>
      <sheetName val="OUT10"/>
      <sheetName val="RR &gt;&gt;"/>
      <sheetName val="RR2 Totex"/>
      <sheetName val="RR3 Opening RCV"/>
      <sheetName val="RR5 - tax"/>
      <sheetName val="RR6 - PR19 Rev"/>
      <sheetName val="RR7 - Retail"/>
      <sheetName val="RR8 - B Retail"/>
      <sheetName val="HH Props"/>
      <sheetName val="Retail - Water"/>
      <sheetName val="SUP1A"/>
      <sheetName val="RR9 misc income&amp;pension"/>
      <sheetName val="Debt analysis"/>
      <sheetName val="Balance Sheet"/>
      <sheetName val="W Cap"/>
      <sheetName val="4C 23"/>
      <sheetName val="Reprofiling calcs"/>
      <sheetName val="Balance Sheet allocation"/>
      <sheetName val="Sheet1"/>
      <sheetName val="RET1"/>
      <sheetName val="Retail 4R 23"/>
      <sheetName val="New HH 4Q"/>
      <sheetName val="Retail 2I"/>
      <sheetName val="Retail 4R 22"/>
      <sheetName val="Retail 4R 21"/>
      <sheetName val="4D 23"/>
      <sheetName val="4E 23"/>
      <sheetName val="Int assets"/>
      <sheetName val="RR10 - FM"/>
      <sheetName val="RR11 - FM"/>
      <sheetName val="RR12 - FM"/>
      <sheetName val="RR13 - FM"/>
      <sheetName val="RR14 - FM"/>
      <sheetName val="RR15 - FM"/>
      <sheetName val="RR16 - FM"/>
      <sheetName val="RR17"/>
      <sheetName val="RR18 - FM"/>
      <sheetName val="RR21"/>
      <sheetName val="RR22"/>
      <sheetName val="RR23"/>
      <sheetName val="RR19 - FM"/>
      <sheetName val="RR20 - FM"/>
      <sheetName val="WACC"/>
      <sheetName val="RR4 - Interest Rates"/>
      <sheetName val="RR24"/>
      <sheetName val="RR1 WACC&amp;PAYG"/>
      <sheetName val="RR25"/>
      <sheetName val="RR26"/>
      <sheetName val="2I 23"/>
      <sheetName val="Retail - waste"/>
      <sheetName val="RR27a"/>
      <sheetName val="F Assets"/>
      <sheetName val="RR27 - FM"/>
      <sheetName val="RR28"/>
      <sheetName val="RR29"/>
      <sheetName val="RR30"/>
      <sheetName val="CW &gt;&gt;"/>
      <sheetName val="CW1a"/>
      <sheetName val="CW2"/>
      <sheetName val="CW4"/>
      <sheetName val="CW5"/>
      <sheetName val="CW6"/>
      <sheetName val="CLEAR_SHEET"/>
      <sheetName val="CW7"/>
      <sheetName val="CW8"/>
      <sheetName val="CW9"/>
      <sheetName val="CW10"/>
      <sheetName val="CW13"/>
      <sheetName val="CW14"/>
      <sheetName val="CW15"/>
      <sheetName val="CW16"/>
      <sheetName val="CW18"/>
      <sheetName val="CW19"/>
      <sheetName val="CW20"/>
      <sheetName val="CW21"/>
      <sheetName val="CWW &gt;&gt;"/>
      <sheetName val="CWW1a"/>
      <sheetName val="CWW2"/>
      <sheetName val="CWW3"/>
      <sheetName val="CWW4"/>
      <sheetName val="CWW5"/>
      <sheetName val="CWW6"/>
      <sheetName val="CWW7a"/>
      <sheetName val="CWW7b"/>
      <sheetName val="CWW7c"/>
      <sheetName val="CWW8"/>
      <sheetName val="CWW9"/>
      <sheetName val="CWW10"/>
      <sheetName val="CWW13"/>
      <sheetName val="CWW14"/>
      <sheetName val="CWW15"/>
      <sheetName val="CWW16"/>
      <sheetName val="CWW18"/>
      <sheetName val="CWW19"/>
      <sheetName val="CWW20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a"/>
      <sheetName val="RET3"/>
      <sheetName val="RET4"/>
      <sheetName val="DS &gt;&gt;"/>
      <sheetName val="CW1"/>
      <sheetName val="CWW1"/>
      <sheetName val="Water opex"/>
      <sheetName val="Waste opex"/>
      <sheetName val="Water Totex"/>
      <sheetName val="Waste Totex"/>
      <sheetName val="DS Rev 23"/>
      <sheetName val="Income"/>
      <sheetName val="3rd party rev &amp; costs"/>
      <sheetName val="CW11"/>
      <sheetName val="CWW11"/>
      <sheetName val="DS Tables Exp"/>
      <sheetName val="DS Tables Rev"/>
      <sheetName val="DS1e"/>
      <sheetName val="DS3"/>
      <sheetName val="SUP1B"/>
      <sheetName val="4O 23"/>
      <sheetName val="DS2e"/>
      <sheetName val="DS4"/>
      <sheetName val="4N 23"/>
      <sheetName val="DS1w"/>
      <sheetName val="DS2w"/>
      <sheetName val="DS5"/>
      <sheetName val="DS6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CW3"/>
      <sheetName val="CW12 TI"/>
      <sheetName val="CWW12 TI"/>
      <sheetName val="CW17 Acc"/>
      <sheetName val="CWW17 Acc"/>
      <sheetName val="TI Guidance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Indices"/>
      <sheetName val="RET2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  <sheetName val="OU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8">
          <cell r="G8">
            <v>2638.900705683654</v>
          </cell>
          <cell r="H8">
            <v>2638.900705683654</v>
          </cell>
          <cell r="I8">
            <v>2638.900705683654</v>
          </cell>
          <cell r="J8">
            <v>2638.900705683654</v>
          </cell>
          <cell r="K8">
            <v>2638.900705683654</v>
          </cell>
        </row>
        <row r="102">
          <cell r="AD102">
            <v>951.21327239038442</v>
          </cell>
          <cell r="AE102">
            <v>1824.2372121982264</v>
          </cell>
          <cell r="AF102">
            <v>2041.9712080565598</v>
          </cell>
          <cell r="AG102">
            <v>2409.705203914893</v>
          </cell>
          <cell r="AH102">
            <v>2623.9909239148928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73">
          <cell r="E73">
            <v>2515.1617461577835</v>
          </cell>
          <cell r="F73">
            <v>2764.7743461034433</v>
          </cell>
          <cell r="G73">
            <v>2975.4342504375122</v>
          </cell>
          <cell r="H73">
            <v>3160.3798884367702</v>
          </cell>
          <cell r="I73">
            <v>3329.7321627538281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Growth"/>
      <sheetName val="CPI Inflation "/>
      <sheetName val="Unemployment"/>
    </sheetNames>
    <sheetDataSet>
      <sheetData sheetId="0"/>
      <sheetData sheetId="1">
        <row r="12">
          <cell r="A12" t="str">
            <v>Pr. {&lt;1.0%}</v>
          </cell>
          <cell r="N12">
            <v>0.35</v>
          </cell>
        </row>
        <row r="17">
          <cell r="A17" t="str">
            <v>Pr. {&gt;3.0%}</v>
          </cell>
          <cell r="N17">
            <v>0.28999999999999998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odel formatting"/>
      <sheetName val="ToC"/>
      <sheetName val="In period Adj"/>
      <sheetName val="Rech works adj2"/>
      <sheetName val="Rech works adj"/>
      <sheetName val="CMA FM"/>
      <sheetName val="Guidance"/>
      <sheetName val="WACC"/>
      <sheetName val="Table 2M 23"/>
      <sheetName val="Table 2M 21"/>
      <sheetName val="Table 2M 22"/>
      <sheetName val="BYA"/>
      <sheetName val="Indices"/>
      <sheetName val="Time"/>
      <sheetName val="Indices and K factor"/>
      <sheetName val="Wholesale Water"/>
      <sheetName val="Wastewater Network-Plus"/>
      <sheetName val="Inputs"/>
      <sheetName val="PD5"/>
      <sheetName val="F_Outputs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9">
          <cell r="E59" t="str">
            <v>Maximum threshold</v>
          </cell>
          <cell r="F59">
            <v>0.03</v>
          </cell>
        </row>
        <row r="61">
          <cell r="E61" t="str">
            <v>Penalty level</v>
          </cell>
          <cell r="F61">
            <v>0.03</v>
          </cell>
        </row>
      </sheetData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749F-A69E-49A4-8158-AA6875EF244B}">
  <sheetPr>
    <tabColor rgb="FF92D050"/>
  </sheetPr>
  <dimension ref="A1"/>
  <sheetViews>
    <sheetView workbookViewId="0">
      <selection activeCell="C28" sqref="C28"/>
    </sheetView>
  </sheetViews>
  <sheetFormatPr defaultRowHeight="14.5" x14ac:dyDescent="0.35"/>
  <cols>
    <col min="1" max="16384" width="8.7265625" style="186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8313B-8B9A-4227-9887-723075F344C6}">
  <sheetPr>
    <tabColor rgb="FF92D050"/>
  </sheetPr>
  <dimension ref="A1:AC514"/>
  <sheetViews>
    <sheetView zoomScale="70" zoomScaleNormal="70" workbookViewId="0">
      <pane xSplit="7" ySplit="4" topLeftCell="S486" activePane="bottomRight" state="frozen"/>
      <selection pane="topRight" activeCell="H1" sqref="H1"/>
      <selection pane="bottomLeft" activeCell="A5" sqref="A5"/>
      <selection pane="bottomRight" activeCell="S512" sqref="S512"/>
    </sheetView>
  </sheetViews>
  <sheetFormatPr defaultRowHeight="14.5" x14ac:dyDescent="0.35"/>
  <cols>
    <col min="1" max="1" width="3.1796875" hidden="1" customWidth="1"/>
    <col min="2" max="2" width="3.7265625" hidden="1" customWidth="1"/>
    <col min="3" max="3" width="5.26953125" style="1" customWidth="1"/>
    <col min="4" max="4" width="56.36328125" style="61" customWidth="1"/>
    <col min="5" max="5" width="27.54296875" bestFit="1" customWidth="1"/>
    <col min="6" max="6" width="6.81640625" style="3" bestFit="1" customWidth="1"/>
    <col min="7" max="7" width="4.81640625" style="3" bestFit="1" customWidth="1"/>
    <col min="8" max="17" width="15" style="1" customWidth="1"/>
    <col min="18" max="18" width="15" style="43" customWidth="1"/>
    <col min="19" max="19" width="15" style="20" customWidth="1"/>
    <col min="20" max="24" width="15" style="1" customWidth="1"/>
    <col min="25" max="25" width="11.08984375" style="39" customWidth="1"/>
    <col min="26" max="28" width="14.26953125" style="1" customWidth="1"/>
    <col min="29" max="29" width="4.81640625" style="1" customWidth="1"/>
  </cols>
  <sheetData>
    <row r="1" spans="1:29" ht="23.5" x14ac:dyDescent="0.55000000000000004">
      <c r="A1" t="s">
        <v>0</v>
      </c>
      <c r="D1" s="2" t="s">
        <v>80</v>
      </c>
      <c r="H1" s="4"/>
      <c r="I1" s="4"/>
      <c r="J1" s="4"/>
      <c r="K1" s="4"/>
      <c r="L1" s="4"/>
      <c r="M1" s="4"/>
      <c r="N1" s="4"/>
      <c r="O1" s="4"/>
      <c r="P1" s="4"/>
      <c r="Q1" s="4"/>
      <c r="R1" s="41"/>
      <c r="S1" s="44"/>
      <c r="T1" s="4"/>
      <c r="U1" s="4"/>
      <c r="V1" s="4"/>
      <c r="W1" s="4"/>
      <c r="X1" s="4"/>
      <c r="Y1" s="38"/>
      <c r="Z1" s="5"/>
      <c r="AA1" s="5"/>
      <c r="AB1" s="5"/>
      <c r="AC1" s="5"/>
    </row>
    <row r="2" spans="1:29" x14ac:dyDescent="0.35">
      <c r="H2" s="4"/>
      <c r="I2" s="4"/>
      <c r="J2" s="4"/>
      <c r="K2" s="4"/>
      <c r="L2" s="4"/>
      <c r="M2" s="4"/>
      <c r="N2" s="4"/>
      <c r="O2" s="4"/>
      <c r="P2" s="4"/>
      <c r="Q2" s="4"/>
      <c r="R2" s="41"/>
      <c r="S2" s="44"/>
      <c r="T2" s="4"/>
      <c r="U2" s="4"/>
      <c r="V2" s="4"/>
      <c r="W2" s="4"/>
      <c r="X2" s="4"/>
      <c r="Y2" s="38"/>
      <c r="Z2" s="5"/>
      <c r="AA2" s="5"/>
      <c r="AB2" s="5"/>
      <c r="AC2" s="5"/>
    </row>
    <row r="3" spans="1:29" ht="19.5" x14ac:dyDescent="0.35">
      <c r="C3" s="6" t="s">
        <v>1</v>
      </c>
      <c r="D3" s="62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45"/>
      <c r="T3" s="45"/>
      <c r="U3" s="45"/>
      <c r="V3" s="45"/>
      <c r="W3" s="45"/>
      <c r="X3" s="45"/>
      <c r="Y3" s="45"/>
      <c r="Z3" s="5"/>
      <c r="AA3" s="5"/>
      <c r="AB3" s="5"/>
      <c r="AC3" s="5"/>
    </row>
    <row r="4" spans="1:29" s="7" customFormat="1" ht="15" thickBot="1" x14ac:dyDescent="0.4">
      <c r="C4" s="5" t="s">
        <v>2</v>
      </c>
      <c r="D4" s="63"/>
      <c r="F4" s="8"/>
      <c r="G4" s="8"/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42" t="s">
        <v>13</v>
      </c>
      <c r="S4" s="46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10" t="s">
        <v>19</v>
      </c>
      <c r="Y4" s="38" t="s">
        <v>20</v>
      </c>
      <c r="Z4" s="5"/>
      <c r="AA4" s="5"/>
      <c r="AB4" s="5"/>
      <c r="AC4" s="5"/>
    </row>
    <row r="5" spans="1:29" x14ac:dyDescent="0.35">
      <c r="A5" t="s">
        <v>21</v>
      </c>
      <c r="B5" t="s">
        <v>22</v>
      </c>
      <c r="C5" s="11" t="s">
        <v>23</v>
      </c>
      <c r="D5" s="64"/>
      <c r="E5" s="12"/>
      <c r="F5" s="13"/>
      <c r="G5" s="13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47"/>
      <c r="T5" s="14"/>
      <c r="U5" s="14"/>
      <c r="V5" s="14"/>
      <c r="W5" s="14"/>
      <c r="X5" s="14"/>
    </row>
    <row r="6" spans="1:29" ht="43.5" x14ac:dyDescent="0.35">
      <c r="C6" s="15">
        <v>1</v>
      </c>
      <c r="D6" s="60" t="s">
        <v>24</v>
      </c>
      <c r="E6" s="16" t="s">
        <v>25</v>
      </c>
      <c r="F6" s="17"/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48"/>
      <c r="T6" s="18"/>
      <c r="U6" s="18"/>
      <c r="V6" s="18"/>
      <c r="W6" s="18"/>
      <c r="X6" s="18"/>
      <c r="Z6" s="19"/>
      <c r="AA6" s="19"/>
      <c r="AB6" s="19"/>
      <c r="AC6" s="19"/>
    </row>
    <row r="7" spans="1:29" x14ac:dyDescent="0.35">
      <c r="A7">
        <v>8</v>
      </c>
      <c r="B7">
        <v>4</v>
      </c>
      <c r="C7" s="20"/>
      <c r="E7" t="s">
        <v>26</v>
      </c>
      <c r="F7" s="3" t="s">
        <v>27</v>
      </c>
      <c r="G7" s="3" t="s">
        <v>28</v>
      </c>
      <c r="H7" s="19">
        <v>46.372757531053452</v>
      </c>
      <c r="I7" s="19">
        <v>2.9790178041772215</v>
      </c>
      <c r="J7" s="19">
        <v>25.178000000000001</v>
      </c>
      <c r="K7" s="19">
        <v>18.154</v>
      </c>
      <c r="L7" s="19">
        <v>60.588999999999999</v>
      </c>
      <c r="M7" s="19">
        <v>10.292</v>
      </c>
      <c r="N7" s="19">
        <v>105.00168122311148</v>
      </c>
      <c r="O7" s="19">
        <v>49.532682237743423</v>
      </c>
      <c r="P7" s="19">
        <v>60.395000000000003</v>
      </c>
      <c r="Q7" s="19">
        <v>16.254000000000001</v>
      </c>
      <c r="R7" s="19">
        <v>46.140999999999998</v>
      </c>
      <c r="S7" s="49">
        <v>46.420275586656508</v>
      </c>
      <c r="T7" s="19">
        <v>17.966000000000001</v>
      </c>
      <c r="U7" s="19">
        <v>4.46</v>
      </c>
      <c r="V7" s="19">
        <v>4.6637752828986265</v>
      </c>
      <c r="W7" s="19">
        <v>23.263999999999999</v>
      </c>
      <c r="X7" s="19">
        <v>7.9382915387033153</v>
      </c>
      <c r="Y7" s="39">
        <f>SUM(H7:X7)</f>
        <v>545.60148120434405</v>
      </c>
      <c r="Z7" s="19"/>
      <c r="AA7" s="19"/>
      <c r="AB7" s="19"/>
      <c r="AC7" s="19"/>
    </row>
    <row r="8" spans="1:29" x14ac:dyDescent="0.35">
      <c r="A8">
        <v>8</v>
      </c>
      <c r="B8">
        <v>5</v>
      </c>
      <c r="C8" s="20"/>
      <c r="E8" t="s">
        <v>29</v>
      </c>
      <c r="F8" s="3" t="s">
        <v>27</v>
      </c>
      <c r="G8" s="3" t="s">
        <v>28</v>
      </c>
      <c r="H8" s="19">
        <v>491.80178501532754</v>
      </c>
      <c r="I8" s="19">
        <v>22.585888370129229</v>
      </c>
      <c r="J8" s="19">
        <v>284.75700000000001</v>
      </c>
      <c r="K8" s="19">
        <v>176.15600000000001</v>
      </c>
      <c r="L8" s="19">
        <v>505.30599999999998</v>
      </c>
      <c r="M8" s="19">
        <v>178.27500000000001</v>
      </c>
      <c r="N8" s="19">
        <v>774.17592107321911</v>
      </c>
      <c r="O8" s="19">
        <v>421.61178759083811</v>
      </c>
      <c r="P8" s="19">
        <v>234.035</v>
      </c>
      <c r="Q8" s="19">
        <v>120.19499999999999</v>
      </c>
      <c r="R8" s="19">
        <v>337.767</v>
      </c>
      <c r="S8" s="49">
        <v>233.53362690109194</v>
      </c>
      <c r="T8" s="19">
        <v>68.441999999999993</v>
      </c>
      <c r="U8" s="19">
        <v>33.116999999999997</v>
      </c>
      <c r="V8" s="19">
        <v>45.098623166639022</v>
      </c>
      <c r="W8" s="19">
        <v>151.36049202716589</v>
      </c>
      <c r="X8" s="19">
        <v>109.67962824628768</v>
      </c>
      <c r="Y8" s="39">
        <f t="shared" ref="Y8:Y71" si="0">SUM(H8:X8)</f>
        <v>4187.8977523906988</v>
      </c>
      <c r="Z8" s="19"/>
      <c r="AA8" s="19"/>
      <c r="AB8" s="19"/>
      <c r="AC8" s="19"/>
    </row>
    <row r="9" spans="1:29" x14ac:dyDescent="0.35">
      <c r="A9">
        <v>8</v>
      </c>
      <c r="B9">
        <v>6</v>
      </c>
      <c r="C9" s="20"/>
      <c r="E9" t="s">
        <v>31</v>
      </c>
      <c r="F9" s="3" t="s">
        <v>27</v>
      </c>
      <c r="G9" s="3" t="s">
        <v>28</v>
      </c>
      <c r="H9" s="19">
        <v>567.11849079438753</v>
      </c>
      <c r="I9" s="19">
        <v>5.3979803536004098</v>
      </c>
      <c r="J9" s="19">
        <v>219.99199999999999</v>
      </c>
      <c r="K9" s="19">
        <v>499.12700000000001</v>
      </c>
      <c r="L9" s="19">
        <v>639.07100000000003</v>
      </c>
      <c r="M9" s="19">
        <v>172.90100000000001</v>
      </c>
      <c r="N9" s="19">
        <v>887.27802451592629</v>
      </c>
      <c r="O9" s="19">
        <v>470.12876731546271</v>
      </c>
      <c r="P9" s="19">
        <v>289.03399999999999</v>
      </c>
      <c r="Q9" s="19">
        <v>291.08800000000002</v>
      </c>
      <c r="R9" s="19">
        <v>497.17200000000003</v>
      </c>
      <c r="S9" s="4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39">
        <f t="shared" si="0"/>
        <v>4538.3082629793771</v>
      </c>
      <c r="Z9" s="19"/>
      <c r="AA9" s="19"/>
      <c r="AB9" s="19"/>
      <c r="AC9" s="19"/>
    </row>
    <row r="10" spans="1:29" x14ac:dyDescent="0.35">
      <c r="A10">
        <v>8</v>
      </c>
      <c r="B10">
        <v>7</v>
      </c>
      <c r="C10" s="20"/>
      <c r="E10" t="s">
        <v>33</v>
      </c>
      <c r="F10" s="3" t="s">
        <v>27</v>
      </c>
      <c r="G10" s="3" t="s">
        <v>28</v>
      </c>
      <c r="H10" s="19">
        <v>91.816230824972195</v>
      </c>
      <c r="I10" s="19">
        <v>0.76553154064860873</v>
      </c>
      <c r="J10" s="19">
        <v>18.074999999999999</v>
      </c>
      <c r="K10" s="19">
        <v>65.697000000000003</v>
      </c>
      <c r="L10" s="19">
        <v>69.77</v>
      </c>
      <c r="M10" s="19">
        <v>21.388999999999999</v>
      </c>
      <c r="N10" s="19">
        <v>149.75063997181977</v>
      </c>
      <c r="O10" s="19">
        <v>77.623769664840722</v>
      </c>
      <c r="P10" s="19">
        <v>29.338000000000001</v>
      </c>
      <c r="Q10" s="19">
        <v>27.295999999999999</v>
      </c>
      <c r="R10" s="19">
        <v>66.248000000000005</v>
      </c>
      <c r="S10" s="50"/>
      <c r="T10" s="22"/>
      <c r="U10" s="22"/>
      <c r="V10" s="22"/>
      <c r="W10" s="22"/>
      <c r="X10" s="22"/>
      <c r="Y10" s="39">
        <f t="shared" si="0"/>
        <v>617.76917200228138</v>
      </c>
      <c r="Z10" s="19"/>
      <c r="AA10" s="19"/>
      <c r="AB10" s="19"/>
      <c r="AC10" s="19"/>
    </row>
    <row r="11" spans="1:29" x14ac:dyDescent="0.35">
      <c r="A11">
        <v>8</v>
      </c>
      <c r="B11">
        <v>8</v>
      </c>
      <c r="C11" s="20"/>
      <c r="E11" t="s">
        <v>35</v>
      </c>
      <c r="F11" s="3" t="s">
        <v>27</v>
      </c>
      <c r="G11" s="3" t="s">
        <v>28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29.540648416174776</v>
      </c>
      <c r="O11" s="19">
        <v>0</v>
      </c>
      <c r="P11" s="19">
        <v>0</v>
      </c>
      <c r="Q11" s="19">
        <v>0</v>
      </c>
      <c r="R11" s="19">
        <v>0</v>
      </c>
      <c r="S11" s="49">
        <v>0</v>
      </c>
      <c r="T11" s="19">
        <v>0</v>
      </c>
      <c r="U11" s="19">
        <v>8.3819999999999997</v>
      </c>
      <c r="V11" s="19">
        <v>0</v>
      </c>
      <c r="W11" s="19">
        <v>0</v>
      </c>
      <c r="X11" s="19">
        <v>0</v>
      </c>
      <c r="Y11" s="39">
        <f t="shared" si="0"/>
        <v>37.922648416174773</v>
      </c>
      <c r="Z11" s="19"/>
      <c r="AA11" s="19"/>
      <c r="AB11" s="19"/>
      <c r="AC11" s="19"/>
    </row>
    <row r="12" spans="1:29" x14ac:dyDescent="0.35">
      <c r="C12" s="20"/>
      <c r="E12" s="21" t="s">
        <v>37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49"/>
      <c r="T12" s="19"/>
      <c r="U12" s="19"/>
      <c r="V12" s="19"/>
      <c r="W12" s="19"/>
      <c r="X12" s="19"/>
      <c r="Y12" s="39">
        <f t="shared" si="0"/>
        <v>0</v>
      </c>
      <c r="Z12" s="19"/>
      <c r="AA12" s="19"/>
      <c r="AB12" s="19"/>
      <c r="AC12" s="19"/>
    </row>
    <row r="13" spans="1:29" x14ac:dyDescent="0.35">
      <c r="A13">
        <v>8</v>
      </c>
      <c r="B13">
        <v>9</v>
      </c>
      <c r="C13" s="20"/>
      <c r="E13" t="s">
        <v>26</v>
      </c>
      <c r="F13" s="3" t="s">
        <v>27</v>
      </c>
      <c r="G13" s="3" t="s">
        <v>28</v>
      </c>
      <c r="H13" s="19">
        <v>117.91504099904095</v>
      </c>
      <c r="I13" s="19">
        <v>11.397979549272179</v>
      </c>
      <c r="J13" s="19">
        <v>74.893000000000001</v>
      </c>
      <c r="K13" s="19">
        <v>51.5</v>
      </c>
      <c r="L13" s="19">
        <v>166.17599999999999</v>
      </c>
      <c r="M13" s="19">
        <v>30.376999999999999</v>
      </c>
      <c r="N13" s="19">
        <v>273.04630767717981</v>
      </c>
      <c r="O13" s="19">
        <v>129.76926156348026</v>
      </c>
      <c r="P13" s="19">
        <v>168.584</v>
      </c>
      <c r="Q13" s="19">
        <v>50.557000000000002</v>
      </c>
      <c r="R13" s="19">
        <v>112.851</v>
      </c>
      <c r="S13" s="49">
        <v>135.18237883209855</v>
      </c>
      <c r="T13" s="19">
        <v>43.494999999999997</v>
      </c>
      <c r="U13" s="19">
        <v>15.015000000000001</v>
      </c>
      <c r="V13" s="19">
        <v>13.608607779627944</v>
      </c>
      <c r="W13" s="19">
        <v>67.892081495519065</v>
      </c>
      <c r="X13" s="19">
        <v>25.045750824114162</v>
      </c>
      <c r="Y13" s="39">
        <f t="shared" si="0"/>
        <v>1487.3054087203329</v>
      </c>
      <c r="Z13" s="19"/>
      <c r="AA13" s="19"/>
      <c r="AB13" s="19"/>
      <c r="AC13" s="19"/>
    </row>
    <row r="14" spans="1:29" x14ac:dyDescent="0.35">
      <c r="A14">
        <v>8</v>
      </c>
      <c r="B14">
        <v>10</v>
      </c>
      <c r="C14" s="20"/>
      <c r="E14" t="s">
        <v>29</v>
      </c>
      <c r="F14" s="3" t="s">
        <v>27</v>
      </c>
      <c r="G14" s="3" t="s">
        <v>28</v>
      </c>
      <c r="H14" s="19">
        <v>1208.8583919942614</v>
      </c>
      <c r="I14" s="19">
        <v>62.806212361936943</v>
      </c>
      <c r="J14" s="19">
        <v>804.73</v>
      </c>
      <c r="K14" s="19">
        <v>530.63400000000001</v>
      </c>
      <c r="L14" s="19">
        <v>1393.62</v>
      </c>
      <c r="M14" s="19">
        <v>458.00400000000002</v>
      </c>
      <c r="N14" s="19">
        <v>2395.7579999999998</v>
      </c>
      <c r="O14" s="19">
        <v>1196.1524084980199</v>
      </c>
      <c r="P14" s="19">
        <v>687.41599999999994</v>
      </c>
      <c r="Q14" s="19">
        <v>299.84199999999998</v>
      </c>
      <c r="R14" s="19">
        <v>942.04600000000005</v>
      </c>
      <c r="S14" s="49">
        <v>718.89091636307103</v>
      </c>
      <c r="T14" s="19">
        <v>200.39099999999999</v>
      </c>
      <c r="U14" s="19">
        <v>91.632999999999996</v>
      </c>
      <c r="V14" s="19">
        <v>135.87035787654995</v>
      </c>
      <c r="W14" s="19">
        <v>397.73255503955278</v>
      </c>
      <c r="X14" s="19">
        <v>303.1358898146828</v>
      </c>
      <c r="Y14" s="39">
        <f t="shared" si="0"/>
        <v>11827.520731948074</v>
      </c>
      <c r="Z14" s="19"/>
      <c r="AA14" s="19"/>
      <c r="AB14" s="19"/>
      <c r="AC14" s="19"/>
    </row>
    <row r="15" spans="1:29" x14ac:dyDescent="0.35">
      <c r="A15">
        <v>8</v>
      </c>
      <c r="B15">
        <v>11</v>
      </c>
      <c r="C15" s="20"/>
      <c r="E15" t="s">
        <v>31</v>
      </c>
      <c r="F15" s="3" t="s">
        <v>27</v>
      </c>
      <c r="G15" s="3" t="s">
        <v>28</v>
      </c>
      <c r="H15" s="19">
        <v>1471.5011757465882</v>
      </c>
      <c r="I15" s="19">
        <v>14.429851252455439</v>
      </c>
      <c r="J15" s="19">
        <v>551.58399999999995</v>
      </c>
      <c r="K15" s="19">
        <v>1277.912</v>
      </c>
      <c r="L15" s="19">
        <v>1748.902</v>
      </c>
      <c r="M15" s="19">
        <v>522.61900000000003</v>
      </c>
      <c r="N15" s="19">
        <v>2439.0437311183459</v>
      </c>
      <c r="O15" s="19">
        <v>1371.6980515449129</v>
      </c>
      <c r="P15" s="19">
        <v>814.91</v>
      </c>
      <c r="Q15" s="19">
        <v>840.69299999999998</v>
      </c>
      <c r="R15" s="19">
        <v>1573.123</v>
      </c>
      <c r="S15" s="4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39">
        <f t="shared" si="0"/>
        <v>12626.415809662301</v>
      </c>
      <c r="Z15" s="19"/>
      <c r="AA15" s="19"/>
      <c r="AB15" s="19"/>
      <c r="AC15" s="19"/>
    </row>
    <row r="16" spans="1:29" x14ac:dyDescent="0.35">
      <c r="A16">
        <v>8</v>
      </c>
      <c r="B16">
        <v>12</v>
      </c>
      <c r="C16" s="20"/>
      <c r="E16" t="s">
        <v>33</v>
      </c>
      <c r="F16" s="3" t="s">
        <v>27</v>
      </c>
      <c r="G16" s="3" t="s">
        <v>28</v>
      </c>
      <c r="H16" s="19">
        <v>262.87453468566412</v>
      </c>
      <c r="I16" s="19">
        <v>2.1218570610922214</v>
      </c>
      <c r="J16" s="19">
        <v>50.978999999999999</v>
      </c>
      <c r="K16" s="19">
        <v>143.214</v>
      </c>
      <c r="L16" s="19">
        <v>200.63800000000001</v>
      </c>
      <c r="M16" s="19">
        <v>59.152000000000001</v>
      </c>
      <c r="N16" s="19">
        <v>284.02239954129675</v>
      </c>
      <c r="O16" s="19">
        <v>225.17017493372492</v>
      </c>
      <c r="P16" s="19">
        <v>82.222999999999999</v>
      </c>
      <c r="Q16" s="19">
        <v>71.521000000000001</v>
      </c>
      <c r="R16" s="19">
        <v>195.53200000000001</v>
      </c>
      <c r="S16" s="50"/>
      <c r="T16" s="22"/>
      <c r="U16" s="22"/>
      <c r="V16" s="22"/>
      <c r="W16" s="22"/>
      <c r="X16" s="22"/>
      <c r="Y16" s="39">
        <f t="shared" si="0"/>
        <v>1577.447966221778</v>
      </c>
      <c r="Z16" s="19"/>
      <c r="AA16" s="19"/>
      <c r="AB16" s="19"/>
      <c r="AC16" s="19"/>
    </row>
    <row r="17" spans="1:29" x14ac:dyDescent="0.35">
      <c r="A17">
        <v>8</v>
      </c>
      <c r="B17">
        <v>13</v>
      </c>
      <c r="C17" s="23"/>
      <c r="D17" s="65"/>
      <c r="E17" s="24" t="s">
        <v>35</v>
      </c>
      <c r="F17" s="3" t="s">
        <v>27</v>
      </c>
      <c r="G17" s="3" t="s">
        <v>28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94.081000000000003</v>
      </c>
      <c r="O17" s="25">
        <v>0</v>
      </c>
      <c r="P17" s="25">
        <v>0</v>
      </c>
      <c r="Q17" s="25">
        <v>0</v>
      </c>
      <c r="R17" s="25">
        <v>0</v>
      </c>
      <c r="S17" s="51">
        <v>0</v>
      </c>
      <c r="T17" s="25">
        <v>0</v>
      </c>
      <c r="U17" s="25">
        <v>25.588999999999999</v>
      </c>
      <c r="V17" s="25">
        <v>0</v>
      </c>
      <c r="W17" s="25">
        <v>0</v>
      </c>
      <c r="X17" s="25">
        <v>0</v>
      </c>
      <c r="Y17" s="39">
        <f t="shared" si="0"/>
        <v>119.67</v>
      </c>
      <c r="Z17" s="19"/>
      <c r="AA17" s="19"/>
      <c r="AB17" s="19"/>
      <c r="AC17" s="19"/>
    </row>
    <row r="18" spans="1:29" ht="43.5" x14ac:dyDescent="0.35">
      <c r="C18" s="15">
        <v>2</v>
      </c>
      <c r="D18" s="66" t="s">
        <v>38</v>
      </c>
      <c r="E18" s="16" t="s">
        <v>25</v>
      </c>
      <c r="F18" s="17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48"/>
      <c r="T18" s="18"/>
      <c r="U18" s="18"/>
      <c r="V18" s="18"/>
      <c r="W18" s="18"/>
      <c r="X18" s="18"/>
      <c r="Y18" s="39">
        <f t="shared" si="0"/>
        <v>0</v>
      </c>
      <c r="Z18" s="19"/>
      <c r="AA18" s="19"/>
      <c r="AB18" s="19"/>
      <c r="AC18" s="19"/>
    </row>
    <row r="19" spans="1:29" x14ac:dyDescent="0.35">
      <c r="A19">
        <v>9</v>
      </c>
      <c r="B19">
        <v>4</v>
      </c>
      <c r="C19" s="20"/>
      <c r="E19" t="s">
        <v>26</v>
      </c>
      <c r="F19" s="3" t="s">
        <v>27</v>
      </c>
      <c r="G19" s="3" t="s">
        <v>28</v>
      </c>
      <c r="H19" s="19">
        <v>37.129432702413091</v>
      </c>
      <c r="I19" s="19">
        <v>4.7112518409999993</v>
      </c>
      <c r="J19" s="19">
        <v>55.222999999999999</v>
      </c>
      <c r="K19" s="19">
        <v>22.855</v>
      </c>
      <c r="L19" s="19">
        <v>74.44</v>
      </c>
      <c r="M19" s="19">
        <v>45.48</v>
      </c>
      <c r="N19" s="19">
        <v>78.869</v>
      </c>
      <c r="O19" s="19">
        <v>50.984577133141109</v>
      </c>
      <c r="P19" s="19">
        <v>60.048999999999999</v>
      </c>
      <c r="Q19" s="19">
        <v>13.196999999999999</v>
      </c>
      <c r="R19" s="19">
        <v>57.008000000000003</v>
      </c>
      <c r="S19" s="49">
        <v>17.591999999999999</v>
      </c>
      <c r="T19" s="19">
        <v>12.044</v>
      </c>
      <c r="U19" s="19">
        <v>4.5469999999999997</v>
      </c>
      <c r="V19" s="19">
        <v>5.3128285259901178</v>
      </c>
      <c r="W19" s="19">
        <v>23.273</v>
      </c>
      <c r="X19" s="19">
        <v>8.48922893952283</v>
      </c>
      <c r="Y19" s="39">
        <f t="shared" si="0"/>
        <v>571.20431914206711</v>
      </c>
      <c r="Z19" s="19"/>
      <c r="AA19" s="19"/>
      <c r="AB19" s="19"/>
      <c r="AC19" s="19"/>
    </row>
    <row r="20" spans="1:29" x14ac:dyDescent="0.35">
      <c r="A20">
        <v>9</v>
      </c>
      <c r="B20">
        <v>5</v>
      </c>
      <c r="C20" s="20"/>
      <c r="E20" t="s">
        <v>29</v>
      </c>
      <c r="F20" s="3" t="s">
        <v>27</v>
      </c>
      <c r="G20" s="3" t="s">
        <v>28</v>
      </c>
      <c r="H20" s="19">
        <v>503.41541529974893</v>
      </c>
      <c r="I20" s="19">
        <v>29.852291126199994</v>
      </c>
      <c r="J20" s="19">
        <v>297.01100000000002</v>
      </c>
      <c r="K20" s="19">
        <v>320.00900000000001</v>
      </c>
      <c r="L20" s="19">
        <v>622.94100000000003</v>
      </c>
      <c r="M20" s="19">
        <v>219.55699999999999</v>
      </c>
      <c r="N20" s="19">
        <v>1049.7470000000001</v>
      </c>
      <c r="O20" s="19">
        <v>570.54512331010551</v>
      </c>
      <c r="P20" s="19">
        <v>305.64699999999999</v>
      </c>
      <c r="Q20" s="19">
        <v>129.93600000000001</v>
      </c>
      <c r="R20" s="19">
        <v>419.767</v>
      </c>
      <c r="S20" s="49">
        <v>269.53500000000003</v>
      </c>
      <c r="T20" s="19">
        <v>88.192999999999998</v>
      </c>
      <c r="U20" s="19">
        <v>29.603999999999999</v>
      </c>
      <c r="V20" s="19">
        <v>53.72664838383929</v>
      </c>
      <c r="W20" s="19">
        <v>176.11099999999999</v>
      </c>
      <c r="X20" s="19">
        <v>122.62988730794773</v>
      </c>
      <c r="Y20" s="39">
        <f t="shared" si="0"/>
        <v>5208.2273654278424</v>
      </c>
      <c r="Z20" s="19"/>
      <c r="AA20" s="19"/>
      <c r="AB20" s="19"/>
      <c r="AC20" s="19"/>
    </row>
    <row r="21" spans="1:29" x14ac:dyDescent="0.35">
      <c r="A21">
        <v>9</v>
      </c>
      <c r="B21">
        <v>6</v>
      </c>
      <c r="C21" s="20"/>
      <c r="E21" t="s">
        <v>31</v>
      </c>
      <c r="F21" s="3" t="s">
        <v>27</v>
      </c>
      <c r="G21" s="3" t="s">
        <v>28</v>
      </c>
      <c r="H21" s="19">
        <v>509.48680741494968</v>
      </c>
      <c r="I21" s="19">
        <v>7.1662131119999986</v>
      </c>
      <c r="J21" s="19">
        <v>206.34100000000001</v>
      </c>
      <c r="K21" s="19">
        <v>623.23900000000003</v>
      </c>
      <c r="L21" s="19">
        <v>586.48599999999999</v>
      </c>
      <c r="M21" s="19">
        <v>240.82499999999999</v>
      </c>
      <c r="N21" s="19">
        <v>970.57500000000005</v>
      </c>
      <c r="O21" s="19">
        <v>675.92193824465528</v>
      </c>
      <c r="P21" s="19">
        <v>277.47399999999999</v>
      </c>
      <c r="Q21" s="19">
        <v>264.96100000000001</v>
      </c>
      <c r="R21" s="19">
        <v>427.08300000000003</v>
      </c>
      <c r="S21" s="4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39">
        <f t="shared" si="0"/>
        <v>4789.5589587716049</v>
      </c>
      <c r="Z21" s="19"/>
      <c r="AA21" s="19"/>
      <c r="AB21" s="19"/>
      <c r="AC21" s="19"/>
    </row>
    <row r="22" spans="1:29" x14ac:dyDescent="0.35">
      <c r="A22">
        <v>9</v>
      </c>
      <c r="B22">
        <v>7</v>
      </c>
      <c r="C22" s="20"/>
      <c r="E22" t="s">
        <v>33</v>
      </c>
      <c r="F22" s="3" t="s">
        <v>27</v>
      </c>
      <c r="G22" s="3" t="s">
        <v>28</v>
      </c>
      <c r="H22" s="19">
        <v>92.071038460646704</v>
      </c>
      <c r="I22" s="19">
        <v>0.26697550299999995</v>
      </c>
      <c r="J22" s="19">
        <v>2.7440000000000002</v>
      </c>
      <c r="K22" s="19">
        <v>54.548999999999999</v>
      </c>
      <c r="L22" s="19">
        <v>47.026000000000003</v>
      </c>
      <c r="M22" s="19">
        <v>23.588999999999999</v>
      </c>
      <c r="N22" s="19">
        <v>166.33500000000001</v>
      </c>
      <c r="O22" s="19">
        <v>70.069249971341677</v>
      </c>
      <c r="P22" s="19">
        <v>33.225000000000001</v>
      </c>
      <c r="Q22" s="19">
        <v>47.968000000000004</v>
      </c>
      <c r="R22" s="19">
        <v>51.427</v>
      </c>
      <c r="S22" s="50"/>
      <c r="T22" s="22"/>
      <c r="U22" s="22"/>
      <c r="V22" s="22"/>
      <c r="W22" s="22"/>
      <c r="X22" s="22"/>
      <c r="Y22" s="39">
        <f t="shared" si="0"/>
        <v>589.27026393498841</v>
      </c>
      <c r="Z22" s="19"/>
      <c r="AA22" s="19"/>
      <c r="AB22" s="19"/>
      <c r="AC22" s="19"/>
    </row>
    <row r="23" spans="1:29" x14ac:dyDescent="0.35">
      <c r="A23">
        <v>9</v>
      </c>
      <c r="B23">
        <v>8</v>
      </c>
      <c r="C23" s="20"/>
      <c r="E23" t="s">
        <v>35</v>
      </c>
      <c r="F23" s="3" t="s">
        <v>27</v>
      </c>
      <c r="G23" s="3" t="s">
        <v>28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40.970999999999997</v>
      </c>
      <c r="O23" s="19">
        <v>0</v>
      </c>
      <c r="P23" s="19">
        <v>0</v>
      </c>
      <c r="Q23" s="19">
        <v>0</v>
      </c>
      <c r="R23" s="19">
        <v>0</v>
      </c>
      <c r="S23" s="49">
        <v>0</v>
      </c>
      <c r="T23" s="19">
        <v>0</v>
      </c>
      <c r="U23" s="19">
        <v>27.061</v>
      </c>
      <c r="V23" s="19">
        <v>0</v>
      </c>
      <c r="W23" s="19">
        <v>0</v>
      </c>
      <c r="X23" s="19">
        <v>0</v>
      </c>
      <c r="Y23" s="39">
        <f t="shared" si="0"/>
        <v>68.031999999999996</v>
      </c>
      <c r="Z23" s="19"/>
      <c r="AA23" s="19"/>
      <c r="AB23" s="19"/>
      <c r="AC23" s="19"/>
    </row>
    <row r="24" spans="1:29" x14ac:dyDescent="0.35">
      <c r="C24" s="20"/>
      <c r="E24" s="21" t="s">
        <v>37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49"/>
      <c r="T24" s="19"/>
      <c r="U24" s="19"/>
      <c r="V24" s="19"/>
      <c r="W24" s="19"/>
      <c r="X24" s="19"/>
      <c r="Y24" s="39">
        <f t="shared" si="0"/>
        <v>0</v>
      </c>
      <c r="Z24" s="19"/>
      <c r="AA24" s="19"/>
      <c r="AB24" s="19"/>
      <c r="AC24" s="19"/>
    </row>
    <row r="25" spans="1:29" x14ac:dyDescent="0.35">
      <c r="A25">
        <v>9</v>
      </c>
      <c r="B25">
        <v>9</v>
      </c>
      <c r="C25" s="20"/>
      <c r="E25" t="s">
        <v>26</v>
      </c>
      <c r="F25" s="3" t="s">
        <v>27</v>
      </c>
      <c r="G25" s="3" t="s">
        <v>28</v>
      </c>
      <c r="H25" s="19">
        <v>100.49423625882662</v>
      </c>
      <c r="I25" s="19">
        <v>16.63521553858282</v>
      </c>
      <c r="J25" s="19">
        <v>130.51</v>
      </c>
      <c r="K25" s="19">
        <v>79.620999999999995</v>
      </c>
      <c r="L25" s="19">
        <v>224.80099999999999</v>
      </c>
      <c r="M25" s="19">
        <v>74.659000000000006</v>
      </c>
      <c r="N25" s="19">
        <v>226.40799999999999</v>
      </c>
      <c r="O25" s="19">
        <v>129.80685921197255</v>
      </c>
      <c r="P25" s="19">
        <v>157.32599999999999</v>
      </c>
      <c r="Q25" s="19">
        <v>33.067999999999998</v>
      </c>
      <c r="R25" s="19">
        <v>126.81399999999999</v>
      </c>
      <c r="S25" s="49">
        <v>66.289007003333268</v>
      </c>
      <c r="T25" s="19">
        <v>31.792999999999999</v>
      </c>
      <c r="U25" s="19">
        <v>12.739000000000001</v>
      </c>
      <c r="V25" s="19">
        <v>15.081608688656445</v>
      </c>
      <c r="W25" s="19">
        <v>57.988999999999997</v>
      </c>
      <c r="X25" s="19">
        <v>23.958428939522829</v>
      </c>
      <c r="Y25" s="39">
        <f t="shared" si="0"/>
        <v>1507.9933556408944</v>
      </c>
      <c r="Z25" s="19"/>
      <c r="AA25" s="19"/>
      <c r="AB25" s="19"/>
      <c r="AC25" s="19"/>
    </row>
    <row r="26" spans="1:29" x14ac:dyDescent="0.35">
      <c r="A26">
        <v>9</v>
      </c>
      <c r="B26">
        <v>10</v>
      </c>
      <c r="C26" s="20"/>
      <c r="E26" t="s">
        <v>29</v>
      </c>
      <c r="F26" s="3" t="s">
        <v>27</v>
      </c>
      <c r="G26" s="3" t="s">
        <v>28</v>
      </c>
      <c r="H26" s="19">
        <v>1239.3616783072509</v>
      </c>
      <c r="I26" s="19">
        <v>73.420977529094714</v>
      </c>
      <c r="J26" s="19">
        <v>777.10900000000004</v>
      </c>
      <c r="K26" s="19">
        <v>739.096</v>
      </c>
      <c r="L26" s="19">
        <v>1626.0830000000001</v>
      </c>
      <c r="M26" s="19">
        <v>510.39699999999999</v>
      </c>
      <c r="N26" s="19">
        <v>2727.3989999999999</v>
      </c>
      <c r="O26" s="19">
        <v>1555.8820779098639</v>
      </c>
      <c r="P26" s="19">
        <v>780.52700000000004</v>
      </c>
      <c r="Q26" s="19">
        <v>368.255</v>
      </c>
      <c r="R26" s="19">
        <v>1081.296</v>
      </c>
      <c r="S26" s="49">
        <v>792.30362290945709</v>
      </c>
      <c r="T26" s="19">
        <v>230.66900000000001</v>
      </c>
      <c r="U26" s="19">
        <v>77.337000000000003</v>
      </c>
      <c r="V26" s="19">
        <v>149.57598573581623</v>
      </c>
      <c r="W26" s="19">
        <v>460.18</v>
      </c>
      <c r="X26" s="19">
        <v>292.89846380751618</v>
      </c>
      <c r="Y26" s="39">
        <f t="shared" si="0"/>
        <v>13481.790806199</v>
      </c>
      <c r="Z26" s="19"/>
      <c r="AA26" s="19"/>
      <c r="AB26" s="19"/>
      <c r="AC26" s="19"/>
    </row>
    <row r="27" spans="1:29" x14ac:dyDescent="0.35">
      <c r="A27">
        <v>9</v>
      </c>
      <c r="B27">
        <v>11</v>
      </c>
      <c r="C27" s="20"/>
      <c r="E27" t="s">
        <v>31</v>
      </c>
      <c r="F27" s="3" t="s">
        <v>27</v>
      </c>
      <c r="G27" s="3" t="s">
        <v>28</v>
      </c>
      <c r="H27" s="19">
        <v>1305.3487441000161</v>
      </c>
      <c r="I27" s="19">
        <v>18.275355689695999</v>
      </c>
      <c r="J27" s="19">
        <v>561.14099999999996</v>
      </c>
      <c r="K27" s="19">
        <v>1609.5229999999999</v>
      </c>
      <c r="L27" s="19">
        <v>1542.203</v>
      </c>
      <c r="M27" s="19">
        <v>558.89099999999996</v>
      </c>
      <c r="N27" s="19">
        <v>2409.5479999999998</v>
      </c>
      <c r="O27" s="19">
        <v>1836.8889236488958</v>
      </c>
      <c r="P27" s="19">
        <v>764.89700000000005</v>
      </c>
      <c r="Q27" s="19">
        <v>729.07</v>
      </c>
      <c r="R27" s="19">
        <v>1194.567</v>
      </c>
      <c r="S27" s="4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39">
        <f t="shared" si="0"/>
        <v>12530.353023438605</v>
      </c>
      <c r="Z27" s="19"/>
      <c r="AA27" s="19"/>
      <c r="AB27" s="19"/>
      <c r="AC27" s="19"/>
    </row>
    <row r="28" spans="1:29" x14ac:dyDescent="0.35">
      <c r="A28">
        <v>9</v>
      </c>
      <c r="B28">
        <v>12</v>
      </c>
      <c r="C28" s="20"/>
      <c r="E28" t="s">
        <v>33</v>
      </c>
      <c r="F28" s="3" t="s">
        <v>27</v>
      </c>
      <c r="G28" s="3" t="s">
        <v>28</v>
      </c>
      <c r="H28" s="19">
        <v>246.32004525876908</v>
      </c>
      <c r="I28" s="19">
        <v>1.2383638246999999</v>
      </c>
      <c r="J28" s="19">
        <v>8.9499999999999993</v>
      </c>
      <c r="K28" s="19">
        <v>135.429</v>
      </c>
      <c r="L28" s="19">
        <v>208.24100000000001</v>
      </c>
      <c r="M28" s="19">
        <v>62.707000000000001</v>
      </c>
      <c r="N28" s="19">
        <v>325.09899999999999</v>
      </c>
      <c r="O28" s="19">
        <v>197.45659310293536</v>
      </c>
      <c r="P28" s="19">
        <v>102.02799999999999</v>
      </c>
      <c r="Q28" s="19">
        <v>104.36499999999999</v>
      </c>
      <c r="R28" s="19">
        <v>155.851</v>
      </c>
      <c r="S28" s="50"/>
      <c r="T28" s="22"/>
      <c r="U28" s="22"/>
      <c r="V28" s="22"/>
      <c r="W28" s="22"/>
      <c r="X28" s="22"/>
      <c r="Y28" s="39">
        <f t="shared" si="0"/>
        <v>1547.6850021864043</v>
      </c>
      <c r="Z28" s="19"/>
      <c r="AA28" s="19"/>
      <c r="AB28" s="19"/>
      <c r="AC28" s="19"/>
    </row>
    <row r="29" spans="1:29" x14ac:dyDescent="0.35">
      <c r="A29">
        <v>9</v>
      </c>
      <c r="B29">
        <v>13</v>
      </c>
      <c r="C29" s="23"/>
      <c r="D29" s="65"/>
      <c r="E29" s="24" t="s">
        <v>35</v>
      </c>
      <c r="F29" s="3" t="s">
        <v>27</v>
      </c>
      <c r="G29" s="3" t="s">
        <v>28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128.97399999999999</v>
      </c>
      <c r="O29" s="25">
        <v>0</v>
      </c>
      <c r="P29" s="25">
        <v>0</v>
      </c>
      <c r="Q29" s="25">
        <v>0</v>
      </c>
      <c r="R29" s="25">
        <v>0</v>
      </c>
      <c r="S29" s="51">
        <v>0</v>
      </c>
      <c r="T29" s="25">
        <v>0</v>
      </c>
      <c r="U29" s="25">
        <v>39.670999999999999</v>
      </c>
      <c r="V29" s="25">
        <v>0</v>
      </c>
      <c r="W29" s="25">
        <v>0</v>
      </c>
      <c r="X29" s="25">
        <v>0</v>
      </c>
      <c r="Y29" s="39">
        <f t="shared" si="0"/>
        <v>168.64499999999998</v>
      </c>
      <c r="Z29" s="19"/>
      <c r="AA29" s="19"/>
      <c r="AB29" s="19"/>
      <c r="AC29" s="19"/>
    </row>
    <row r="30" spans="1:29" x14ac:dyDescent="0.35">
      <c r="C30" s="15">
        <v>3</v>
      </c>
      <c r="D30" s="67" t="s">
        <v>39</v>
      </c>
      <c r="E30" s="16" t="s">
        <v>25</v>
      </c>
      <c r="F30" s="17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48"/>
      <c r="T30" s="18"/>
      <c r="U30" s="18"/>
      <c r="V30" s="18"/>
      <c r="W30" s="18"/>
      <c r="X30" s="18"/>
      <c r="Y30" s="39">
        <f t="shared" si="0"/>
        <v>0</v>
      </c>
      <c r="Z30" s="19"/>
      <c r="AA30" s="19"/>
      <c r="AB30" s="19"/>
      <c r="AC30" s="19"/>
    </row>
    <row r="31" spans="1:29" x14ac:dyDescent="0.35">
      <c r="A31">
        <v>10</v>
      </c>
      <c r="B31">
        <v>4</v>
      </c>
      <c r="C31" s="20"/>
      <c r="E31" t="s">
        <v>26</v>
      </c>
      <c r="F31" s="3" t="s">
        <v>27</v>
      </c>
      <c r="G31" s="3" t="s">
        <v>28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4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39">
        <f t="shared" si="0"/>
        <v>0</v>
      </c>
      <c r="Z31" s="19"/>
      <c r="AA31" s="19"/>
      <c r="AB31" s="19"/>
      <c r="AC31" s="19"/>
    </row>
    <row r="32" spans="1:29" x14ac:dyDescent="0.35">
      <c r="A32">
        <v>10</v>
      </c>
      <c r="B32">
        <v>5</v>
      </c>
      <c r="C32" s="20"/>
      <c r="E32" t="s">
        <v>29</v>
      </c>
      <c r="F32" s="3" t="s">
        <v>27</v>
      </c>
      <c r="G32" s="3" t="s">
        <v>28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4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39">
        <f t="shared" si="0"/>
        <v>0</v>
      </c>
      <c r="Z32" s="19"/>
      <c r="AA32" s="19"/>
      <c r="AB32" s="19"/>
      <c r="AC32" s="19"/>
    </row>
    <row r="33" spans="1:29" x14ac:dyDescent="0.35">
      <c r="A33">
        <v>10</v>
      </c>
      <c r="B33">
        <v>6</v>
      </c>
      <c r="C33" s="20"/>
      <c r="E33" t="s">
        <v>31</v>
      </c>
      <c r="F33" s="3" t="s">
        <v>27</v>
      </c>
      <c r="G33" s="3" t="s">
        <v>28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4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39">
        <f t="shared" si="0"/>
        <v>0</v>
      </c>
      <c r="Z33" s="19"/>
      <c r="AA33" s="19"/>
      <c r="AB33" s="19"/>
      <c r="AC33" s="19"/>
    </row>
    <row r="34" spans="1:29" x14ac:dyDescent="0.35">
      <c r="A34">
        <v>10</v>
      </c>
      <c r="B34">
        <v>7</v>
      </c>
      <c r="C34" s="20"/>
      <c r="E34" t="s">
        <v>33</v>
      </c>
      <c r="F34" s="3" t="s">
        <v>27</v>
      </c>
      <c r="G34" s="3" t="s">
        <v>28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50"/>
      <c r="T34" s="22"/>
      <c r="U34" s="22"/>
      <c r="V34" s="22"/>
      <c r="W34" s="22"/>
      <c r="X34" s="22"/>
      <c r="Y34" s="39">
        <f t="shared" si="0"/>
        <v>0</v>
      </c>
      <c r="Z34" s="19"/>
      <c r="AA34" s="19"/>
      <c r="AB34" s="19"/>
      <c r="AC34" s="19"/>
    </row>
    <row r="35" spans="1:29" x14ac:dyDescent="0.35">
      <c r="A35">
        <v>10</v>
      </c>
      <c r="B35">
        <v>8</v>
      </c>
      <c r="C35" s="20"/>
      <c r="E35" t="s">
        <v>35</v>
      </c>
      <c r="F35" s="3" t="s">
        <v>27</v>
      </c>
      <c r="G35" s="3" t="s">
        <v>28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4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39">
        <f t="shared" si="0"/>
        <v>0</v>
      </c>
      <c r="Z35" s="19"/>
      <c r="AA35" s="19"/>
      <c r="AB35" s="19"/>
      <c r="AC35" s="19"/>
    </row>
    <row r="36" spans="1:29" x14ac:dyDescent="0.35">
      <c r="C36" s="20"/>
      <c r="E36" s="21" t="s">
        <v>37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49"/>
      <c r="T36" s="19"/>
      <c r="U36" s="19"/>
      <c r="V36" s="19"/>
      <c r="W36" s="19"/>
      <c r="X36" s="19"/>
      <c r="Y36" s="39">
        <f t="shared" si="0"/>
        <v>0</v>
      </c>
      <c r="Z36" s="19"/>
      <c r="AA36" s="19"/>
      <c r="AB36" s="19"/>
      <c r="AC36" s="19"/>
    </row>
    <row r="37" spans="1:29" x14ac:dyDescent="0.35">
      <c r="A37">
        <v>10</v>
      </c>
      <c r="B37">
        <v>9</v>
      </c>
      <c r="C37" s="20"/>
      <c r="E37" t="s">
        <v>26</v>
      </c>
      <c r="F37" s="3" t="s">
        <v>27</v>
      </c>
      <c r="G37" s="3" t="s">
        <v>28</v>
      </c>
      <c r="H37" s="19">
        <v>5.2779999999999996</v>
      </c>
      <c r="I37" s="19">
        <v>0</v>
      </c>
      <c r="J37" s="19">
        <v>0</v>
      </c>
      <c r="K37" s="19">
        <v>1.7210000000000001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0.40500000000000003</v>
      </c>
      <c r="S37" s="4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39">
        <f t="shared" si="0"/>
        <v>7.4039999999999999</v>
      </c>
      <c r="Z37" s="19"/>
      <c r="AA37" s="19"/>
      <c r="AB37" s="19"/>
      <c r="AC37" s="19"/>
    </row>
    <row r="38" spans="1:29" x14ac:dyDescent="0.35">
      <c r="A38">
        <v>10</v>
      </c>
      <c r="B38">
        <v>10</v>
      </c>
      <c r="C38" s="20"/>
      <c r="E38" t="s">
        <v>29</v>
      </c>
      <c r="F38" s="3" t="s">
        <v>27</v>
      </c>
      <c r="G38" s="3" t="s">
        <v>28</v>
      </c>
      <c r="H38" s="19">
        <v>10.137</v>
      </c>
      <c r="I38" s="19">
        <v>0</v>
      </c>
      <c r="J38" s="19">
        <v>0</v>
      </c>
      <c r="K38" s="19">
        <v>0.98</v>
      </c>
      <c r="L38" s="19">
        <v>0</v>
      </c>
      <c r="M38" s="19">
        <v>0</v>
      </c>
      <c r="N38" s="19">
        <v>0</v>
      </c>
      <c r="O38" s="19">
        <v>15.422861590066217</v>
      </c>
      <c r="P38" s="19">
        <v>0</v>
      </c>
      <c r="Q38" s="19">
        <v>0</v>
      </c>
      <c r="R38" s="19">
        <v>0.79300000000000004</v>
      </c>
      <c r="S38" s="4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39">
        <f t="shared" si="0"/>
        <v>27.332861590066216</v>
      </c>
      <c r="Z38" s="19"/>
      <c r="AA38" s="19"/>
      <c r="AB38" s="19"/>
      <c r="AC38" s="19"/>
    </row>
    <row r="39" spans="1:29" x14ac:dyDescent="0.35">
      <c r="A39">
        <v>10</v>
      </c>
      <c r="B39">
        <v>11</v>
      </c>
      <c r="C39" s="20"/>
      <c r="E39" t="s">
        <v>31</v>
      </c>
      <c r="F39" s="3" t="s">
        <v>27</v>
      </c>
      <c r="G39" s="3" t="s">
        <v>28</v>
      </c>
      <c r="H39" s="19">
        <v>3.2970000000000002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9.4224372301295407</v>
      </c>
      <c r="P39" s="19">
        <v>25.751999999999999</v>
      </c>
      <c r="Q39" s="19">
        <v>9.1999999999999993</v>
      </c>
      <c r="R39" s="19">
        <v>5.3570000000000002</v>
      </c>
      <c r="S39" s="4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39">
        <f t="shared" si="0"/>
        <v>53.028437230129541</v>
      </c>
      <c r="Z39" s="19"/>
      <c r="AA39" s="19"/>
      <c r="AB39" s="19"/>
      <c r="AC39" s="19"/>
    </row>
    <row r="40" spans="1:29" x14ac:dyDescent="0.35">
      <c r="A40">
        <v>10</v>
      </c>
      <c r="B40">
        <v>12</v>
      </c>
      <c r="C40" s="20"/>
      <c r="E40" t="s">
        <v>33</v>
      </c>
      <c r="F40" s="3" t="s">
        <v>27</v>
      </c>
      <c r="G40" s="3" t="s">
        <v>28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8.3000000000000004E-2</v>
      </c>
      <c r="S40" s="50"/>
      <c r="T40" s="22"/>
      <c r="U40" s="22"/>
      <c r="V40" s="22"/>
      <c r="W40" s="22"/>
      <c r="X40" s="22"/>
      <c r="Y40" s="39">
        <f t="shared" si="0"/>
        <v>8.3000000000000004E-2</v>
      </c>
      <c r="Z40" s="19"/>
      <c r="AA40" s="19"/>
      <c r="AB40" s="19"/>
      <c r="AC40" s="19"/>
    </row>
    <row r="41" spans="1:29" x14ac:dyDescent="0.35">
      <c r="A41">
        <v>10</v>
      </c>
      <c r="B41">
        <v>13</v>
      </c>
      <c r="C41" s="23"/>
      <c r="D41" s="65"/>
      <c r="E41" s="24" t="s">
        <v>35</v>
      </c>
      <c r="F41" s="3" t="s">
        <v>27</v>
      </c>
      <c r="G41" s="3" t="s">
        <v>28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1.62</v>
      </c>
      <c r="O41" s="25">
        <v>0</v>
      </c>
      <c r="P41" s="25">
        <v>0</v>
      </c>
      <c r="Q41" s="25">
        <v>0</v>
      </c>
      <c r="R41" s="25">
        <v>0</v>
      </c>
      <c r="S41" s="51">
        <v>0</v>
      </c>
      <c r="T41" s="25">
        <v>0</v>
      </c>
      <c r="U41" s="25">
        <v>5.0289999999999999</v>
      </c>
      <c r="V41" s="25">
        <v>0</v>
      </c>
      <c r="W41" s="25">
        <v>0</v>
      </c>
      <c r="X41" s="25">
        <v>0</v>
      </c>
      <c r="Y41" s="39">
        <f t="shared" si="0"/>
        <v>6.649</v>
      </c>
      <c r="Z41" s="19"/>
      <c r="AA41" s="19"/>
      <c r="AB41" s="19"/>
      <c r="AC41" s="19"/>
    </row>
    <row r="42" spans="1:29" x14ac:dyDescent="0.35">
      <c r="C42" s="15">
        <v>4</v>
      </c>
      <c r="D42" s="67" t="s">
        <v>40</v>
      </c>
      <c r="E42" s="16" t="s">
        <v>25</v>
      </c>
      <c r="F42" s="17"/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48"/>
      <c r="T42" s="18"/>
      <c r="U42" s="18"/>
      <c r="V42" s="18"/>
      <c r="W42" s="18"/>
      <c r="X42" s="18"/>
      <c r="Y42" s="39">
        <f t="shared" si="0"/>
        <v>0</v>
      </c>
      <c r="Z42" s="19"/>
      <c r="AA42" s="19"/>
      <c r="AB42" s="19"/>
      <c r="AC42" s="19"/>
    </row>
    <row r="43" spans="1:29" x14ac:dyDescent="0.35">
      <c r="A43">
        <v>11</v>
      </c>
      <c r="B43">
        <v>4</v>
      </c>
      <c r="C43" s="20"/>
      <c r="E43" t="s">
        <v>26</v>
      </c>
      <c r="F43" s="3" t="s">
        <v>27</v>
      </c>
      <c r="G43" s="3" t="s">
        <v>28</v>
      </c>
      <c r="H43" s="19">
        <v>0</v>
      </c>
      <c r="I43" s="19">
        <v>0</v>
      </c>
      <c r="J43" s="19">
        <v>0</v>
      </c>
      <c r="K43" s="19">
        <v>0.11600000000000001</v>
      </c>
      <c r="L43" s="19">
        <v>0</v>
      </c>
      <c r="M43" s="19">
        <v>0.16</v>
      </c>
      <c r="N43" s="19">
        <v>0</v>
      </c>
      <c r="O43" s="19">
        <v>1.5125283429999998</v>
      </c>
      <c r="P43" s="19">
        <v>9.5790000000000006</v>
      </c>
      <c r="Q43" s="19">
        <v>8.0000000000000002E-3</v>
      </c>
      <c r="R43" s="19">
        <v>1E-3</v>
      </c>
      <c r="S43" s="49">
        <v>0</v>
      </c>
      <c r="T43" s="19">
        <v>0</v>
      </c>
      <c r="U43" s="19">
        <v>3.5999999999999997E-2</v>
      </c>
      <c r="V43" s="19">
        <v>0</v>
      </c>
      <c r="W43" s="19">
        <v>0.92851992549999984</v>
      </c>
      <c r="X43" s="19">
        <v>0</v>
      </c>
      <c r="Y43" s="39">
        <f t="shared" si="0"/>
        <v>12.341048268499998</v>
      </c>
      <c r="Z43" s="19"/>
      <c r="AA43" s="19"/>
      <c r="AB43" s="19"/>
      <c r="AC43" s="19"/>
    </row>
    <row r="44" spans="1:29" x14ac:dyDescent="0.35">
      <c r="A44">
        <v>11</v>
      </c>
      <c r="B44">
        <v>5</v>
      </c>
      <c r="C44" s="20"/>
      <c r="E44" t="s">
        <v>29</v>
      </c>
      <c r="F44" s="3" t="s">
        <v>27</v>
      </c>
      <c r="G44" s="3" t="s">
        <v>28</v>
      </c>
      <c r="H44" s="19">
        <v>1.3894142999999999</v>
      </c>
      <c r="I44" s="19">
        <v>0</v>
      </c>
      <c r="J44" s="19">
        <v>0.55300000000000005</v>
      </c>
      <c r="K44" s="19">
        <v>1.0389999999999999</v>
      </c>
      <c r="L44" s="19">
        <v>0</v>
      </c>
      <c r="M44" s="19">
        <v>0.74</v>
      </c>
      <c r="N44" s="19">
        <v>8.6020000000000003</v>
      </c>
      <c r="O44" s="19">
        <v>6.3681349119999995</v>
      </c>
      <c r="P44" s="19">
        <v>21.96</v>
      </c>
      <c r="Q44" s="19">
        <v>8.1000000000000003E-2</v>
      </c>
      <c r="R44" s="19">
        <v>0.73799999999999999</v>
      </c>
      <c r="S44" s="49">
        <v>5.8230000000000004</v>
      </c>
      <c r="T44" s="19">
        <v>0</v>
      </c>
      <c r="U44" s="19">
        <v>0.34399999999999997</v>
      </c>
      <c r="V44" s="19">
        <v>0</v>
      </c>
      <c r="W44" s="19">
        <v>5.0547939596999996</v>
      </c>
      <c r="X44" s="19">
        <v>2.2000000000000002</v>
      </c>
      <c r="Y44" s="39">
        <f t="shared" si="0"/>
        <v>54.892343171700006</v>
      </c>
      <c r="Z44" s="19"/>
      <c r="AA44" s="19"/>
      <c r="AB44" s="19"/>
      <c r="AC44" s="19"/>
    </row>
    <row r="45" spans="1:29" x14ac:dyDescent="0.35">
      <c r="A45">
        <v>11</v>
      </c>
      <c r="B45">
        <v>6</v>
      </c>
      <c r="C45" s="20"/>
      <c r="E45" t="s">
        <v>31</v>
      </c>
      <c r="F45" s="3" t="s">
        <v>27</v>
      </c>
      <c r="G45" s="3" t="s">
        <v>28</v>
      </c>
      <c r="H45" s="19">
        <v>3.2176850900000002</v>
      </c>
      <c r="I45" s="19">
        <v>0</v>
      </c>
      <c r="J45" s="19">
        <v>3.6999999999999998E-2</v>
      </c>
      <c r="K45" s="19">
        <v>1.982</v>
      </c>
      <c r="L45" s="19">
        <v>0</v>
      </c>
      <c r="M45" s="19">
        <v>2.5859999999999999</v>
      </c>
      <c r="N45" s="19">
        <v>25.783999999999999</v>
      </c>
      <c r="O45" s="19">
        <v>-1.0604925650000003</v>
      </c>
      <c r="P45" s="19">
        <v>10.693000000000001</v>
      </c>
      <c r="Q45" s="19">
        <v>0.16500000000000001</v>
      </c>
      <c r="R45" s="19">
        <v>2.202</v>
      </c>
      <c r="S45" s="4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39">
        <f t="shared" si="0"/>
        <v>45.606192525000004</v>
      </c>
      <c r="Z45" s="19"/>
      <c r="AA45" s="19"/>
      <c r="AB45" s="19"/>
      <c r="AC45" s="19"/>
    </row>
    <row r="46" spans="1:29" x14ac:dyDescent="0.35">
      <c r="A46">
        <v>11</v>
      </c>
      <c r="B46">
        <v>7</v>
      </c>
      <c r="C46" s="20"/>
      <c r="E46" t="s">
        <v>33</v>
      </c>
      <c r="F46" s="3" t="s">
        <v>27</v>
      </c>
      <c r="G46" s="3" t="s">
        <v>28</v>
      </c>
      <c r="H46" s="19">
        <v>0</v>
      </c>
      <c r="I46" s="19">
        <v>0</v>
      </c>
      <c r="J46" s="19">
        <v>0</v>
      </c>
      <c r="K46" s="19">
        <v>0.155</v>
      </c>
      <c r="L46" s="19">
        <v>0</v>
      </c>
      <c r="M46" s="19">
        <v>0.46400000000000002</v>
      </c>
      <c r="N46" s="19">
        <v>11</v>
      </c>
      <c r="O46" s="19">
        <v>-1.3077799999999999</v>
      </c>
      <c r="P46" s="19">
        <v>0</v>
      </c>
      <c r="Q46" s="19">
        <v>0.14000000000000001</v>
      </c>
      <c r="R46" s="19">
        <v>2E-3</v>
      </c>
      <c r="S46" s="50"/>
      <c r="T46" s="22"/>
      <c r="U46" s="22"/>
      <c r="V46" s="22"/>
      <c r="W46" s="22"/>
      <c r="X46" s="22"/>
      <c r="Y46" s="39">
        <f t="shared" si="0"/>
        <v>10.453220000000002</v>
      </c>
      <c r="Z46" s="19"/>
      <c r="AA46" s="19"/>
      <c r="AB46" s="19"/>
      <c r="AC46" s="19"/>
    </row>
    <row r="47" spans="1:29" x14ac:dyDescent="0.35">
      <c r="A47">
        <v>11</v>
      </c>
      <c r="B47">
        <v>8</v>
      </c>
      <c r="C47" s="20"/>
      <c r="E47" t="s">
        <v>35</v>
      </c>
      <c r="F47" s="3" t="s">
        <v>27</v>
      </c>
      <c r="G47" s="3" t="s">
        <v>28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7.6470000000000002</v>
      </c>
      <c r="O47" s="19">
        <v>0</v>
      </c>
      <c r="P47" s="19">
        <v>0</v>
      </c>
      <c r="Q47" s="19">
        <v>0</v>
      </c>
      <c r="R47" s="19">
        <v>0</v>
      </c>
      <c r="S47" s="4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39">
        <f t="shared" si="0"/>
        <v>7.6470000000000002</v>
      </c>
      <c r="Z47" s="19"/>
      <c r="AA47" s="19"/>
      <c r="AB47" s="19"/>
      <c r="AC47" s="19"/>
    </row>
    <row r="48" spans="1:29" x14ac:dyDescent="0.35">
      <c r="C48" s="20"/>
      <c r="E48" s="21" t="s">
        <v>37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49"/>
      <c r="T48" s="19"/>
      <c r="U48" s="19"/>
      <c r="V48" s="19"/>
      <c r="W48" s="19"/>
      <c r="X48" s="19"/>
      <c r="Y48" s="39">
        <f t="shared" si="0"/>
        <v>0</v>
      </c>
      <c r="Z48" s="19"/>
      <c r="AA48" s="19"/>
      <c r="AB48" s="19"/>
      <c r="AC48" s="19"/>
    </row>
    <row r="49" spans="1:29" x14ac:dyDescent="0.35">
      <c r="A49">
        <v>11</v>
      </c>
      <c r="B49">
        <v>9</v>
      </c>
      <c r="C49" s="20"/>
      <c r="E49" t="s">
        <v>26</v>
      </c>
      <c r="F49" s="3" t="s">
        <v>27</v>
      </c>
      <c r="G49" s="3" t="s">
        <v>28</v>
      </c>
      <c r="H49" s="19">
        <v>0</v>
      </c>
      <c r="I49" s="19">
        <v>-0.6497151772541786</v>
      </c>
      <c r="J49" s="19">
        <v>0.158</v>
      </c>
      <c r="K49" s="19">
        <v>0.11600000000000001</v>
      </c>
      <c r="L49" s="19">
        <v>0</v>
      </c>
      <c r="M49" s="19">
        <v>0.314</v>
      </c>
      <c r="N49" s="19">
        <v>0.04</v>
      </c>
      <c r="O49" s="19">
        <v>2.6167656529999999</v>
      </c>
      <c r="P49" s="19">
        <v>16.432000000000002</v>
      </c>
      <c r="Q49" s="19">
        <v>2.4E-2</v>
      </c>
      <c r="R49" s="19">
        <v>8.9999999999999993E-3</v>
      </c>
      <c r="S49" s="49">
        <v>-0.18579933217766781</v>
      </c>
      <c r="T49" s="19">
        <v>0</v>
      </c>
      <c r="U49" s="19">
        <v>5.5999999999999994E-2</v>
      </c>
      <c r="V49" s="19">
        <v>0</v>
      </c>
      <c r="W49" s="19">
        <v>1.4975790233999997</v>
      </c>
      <c r="X49" s="19">
        <v>0</v>
      </c>
      <c r="Y49" s="39">
        <f t="shared" si="0"/>
        <v>20.42783016696816</v>
      </c>
      <c r="Z49" s="19"/>
      <c r="AA49" s="19"/>
      <c r="AB49" s="19"/>
      <c r="AC49" s="19"/>
    </row>
    <row r="50" spans="1:29" x14ac:dyDescent="0.35">
      <c r="A50">
        <v>11</v>
      </c>
      <c r="B50">
        <v>10</v>
      </c>
      <c r="C50" s="20"/>
      <c r="E50" t="s">
        <v>29</v>
      </c>
      <c r="F50" s="3" t="s">
        <v>27</v>
      </c>
      <c r="G50" s="3" t="s">
        <v>28</v>
      </c>
      <c r="H50" s="19">
        <v>2.36273694</v>
      </c>
      <c r="I50" s="19">
        <v>-1.5249602827691779</v>
      </c>
      <c r="J50" s="19">
        <v>4.7409999999999997</v>
      </c>
      <c r="K50" s="19">
        <v>1.0389999999999999</v>
      </c>
      <c r="L50" s="19">
        <v>0</v>
      </c>
      <c r="M50" s="19">
        <v>1.794</v>
      </c>
      <c r="N50" s="19">
        <v>9.7550000000000008</v>
      </c>
      <c r="O50" s="19">
        <v>7.023692646999999</v>
      </c>
      <c r="P50" s="19">
        <v>64.819999999999993</v>
      </c>
      <c r="Q50" s="19">
        <v>0.26400000000000001</v>
      </c>
      <c r="R50" s="19">
        <v>1.786</v>
      </c>
      <c r="S50" s="49">
        <v>6.3978064630069511</v>
      </c>
      <c r="T50" s="19">
        <v>0</v>
      </c>
      <c r="U50" s="19">
        <v>0.52099999999999991</v>
      </c>
      <c r="V50" s="19">
        <v>0</v>
      </c>
      <c r="W50" s="19">
        <v>6.3694464405999991</v>
      </c>
      <c r="X50" s="19">
        <v>2.2000000000000002</v>
      </c>
      <c r="Y50" s="39">
        <f t="shared" si="0"/>
        <v>107.54872220783776</v>
      </c>
      <c r="Z50" s="19"/>
      <c r="AA50" s="19"/>
      <c r="AB50" s="19"/>
      <c r="AC50" s="19"/>
    </row>
    <row r="51" spans="1:29" x14ac:dyDescent="0.35">
      <c r="A51">
        <v>11</v>
      </c>
      <c r="B51">
        <v>11</v>
      </c>
      <c r="C51" s="20"/>
      <c r="E51" t="s">
        <v>31</v>
      </c>
      <c r="F51" s="3" t="s">
        <v>27</v>
      </c>
      <c r="G51" s="3" t="s">
        <v>28</v>
      </c>
      <c r="H51" s="19">
        <v>3.6526096400000001</v>
      </c>
      <c r="I51" s="19">
        <v>0</v>
      </c>
      <c r="J51" s="19">
        <v>2.8119999999999998</v>
      </c>
      <c r="K51" s="19">
        <v>98.429000000000002</v>
      </c>
      <c r="L51" s="19">
        <v>0</v>
      </c>
      <c r="M51" s="19">
        <v>4.234</v>
      </c>
      <c r="N51" s="19">
        <v>83.040999999999997</v>
      </c>
      <c r="O51" s="19">
        <v>0.47950885000000021</v>
      </c>
      <c r="P51" s="19">
        <v>26.333000000000002</v>
      </c>
      <c r="Q51" s="19">
        <v>0.52300000000000002</v>
      </c>
      <c r="R51" s="19">
        <v>4.4779999999999998</v>
      </c>
      <c r="S51" s="4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39">
        <f t="shared" si="0"/>
        <v>223.98211849</v>
      </c>
      <c r="Z51" s="19"/>
      <c r="AA51" s="19"/>
      <c r="AB51" s="19"/>
      <c r="AC51" s="19"/>
    </row>
    <row r="52" spans="1:29" x14ac:dyDescent="0.35">
      <c r="A52">
        <v>11</v>
      </c>
      <c r="B52">
        <v>12</v>
      </c>
      <c r="C52" s="20"/>
      <c r="E52" t="s">
        <v>33</v>
      </c>
      <c r="F52" s="3" t="s">
        <v>27</v>
      </c>
      <c r="G52" s="3" t="s">
        <v>28</v>
      </c>
      <c r="H52" s="19">
        <v>0</v>
      </c>
      <c r="I52" s="19">
        <v>0</v>
      </c>
      <c r="J52" s="19">
        <v>0.248</v>
      </c>
      <c r="K52" s="19">
        <v>0.155</v>
      </c>
      <c r="L52" s="19">
        <v>0</v>
      </c>
      <c r="M52" s="19">
        <v>0.76100000000000001</v>
      </c>
      <c r="N52" s="19">
        <v>21.036000000000001</v>
      </c>
      <c r="O52" s="19">
        <v>5.5210000000001092E-3</v>
      </c>
      <c r="P52" s="19">
        <v>0.82500000000000007</v>
      </c>
      <c r="Q52" s="19">
        <v>1.133</v>
      </c>
      <c r="R52" s="19">
        <v>4.7E-2</v>
      </c>
      <c r="S52" s="50"/>
      <c r="T52" s="22"/>
      <c r="U52" s="22"/>
      <c r="V52" s="22"/>
      <c r="W52" s="22"/>
      <c r="X52" s="22"/>
      <c r="Y52" s="39">
        <f t="shared" si="0"/>
        <v>24.210521000000004</v>
      </c>
      <c r="Z52" s="19"/>
      <c r="AA52" s="19"/>
      <c r="AB52" s="19"/>
      <c r="AC52" s="19"/>
    </row>
    <row r="53" spans="1:29" x14ac:dyDescent="0.35">
      <c r="A53">
        <v>11</v>
      </c>
      <c r="B53">
        <v>13</v>
      </c>
      <c r="C53" s="23"/>
      <c r="D53" s="65"/>
      <c r="E53" s="24" t="s">
        <v>35</v>
      </c>
      <c r="F53" s="3" t="s">
        <v>27</v>
      </c>
      <c r="G53" s="3" t="s">
        <v>28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48.692</v>
      </c>
      <c r="O53" s="25">
        <v>0</v>
      </c>
      <c r="P53" s="25">
        <v>0</v>
      </c>
      <c r="Q53" s="25">
        <v>0</v>
      </c>
      <c r="R53" s="25">
        <v>0</v>
      </c>
      <c r="S53" s="51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39">
        <f t="shared" si="0"/>
        <v>48.692</v>
      </c>
      <c r="Z53" s="19"/>
      <c r="AA53" s="19"/>
      <c r="AB53" s="19"/>
      <c r="AC53" s="19"/>
    </row>
    <row r="54" spans="1:29" x14ac:dyDescent="0.35">
      <c r="C54" s="15">
        <v>5</v>
      </c>
      <c r="D54" s="67" t="s">
        <v>41</v>
      </c>
      <c r="E54" s="16" t="s">
        <v>25</v>
      </c>
      <c r="F54" s="17"/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48"/>
      <c r="T54" s="18"/>
      <c r="U54" s="18"/>
      <c r="V54" s="18"/>
      <c r="W54" s="18"/>
      <c r="X54" s="18"/>
      <c r="Y54" s="39">
        <f t="shared" si="0"/>
        <v>0</v>
      </c>
      <c r="Z54" s="19"/>
      <c r="AA54" s="19"/>
      <c r="AB54" s="19"/>
      <c r="AC54" s="19"/>
    </row>
    <row r="55" spans="1:29" x14ac:dyDescent="0.35">
      <c r="A55">
        <v>12</v>
      </c>
      <c r="B55">
        <v>4</v>
      </c>
      <c r="C55" s="20"/>
      <c r="E55" t="s">
        <v>26</v>
      </c>
      <c r="F55" s="3" t="s">
        <v>27</v>
      </c>
      <c r="G55" s="3" t="s">
        <v>28</v>
      </c>
      <c r="H55" s="19">
        <v>37.129432702413091</v>
      </c>
      <c r="I55" s="19">
        <v>4.7112518409999993</v>
      </c>
      <c r="J55" s="19">
        <v>55.222999999999999</v>
      </c>
      <c r="K55" s="19">
        <v>22.739000000000001</v>
      </c>
      <c r="L55" s="19">
        <v>74.44</v>
      </c>
      <c r="M55" s="19">
        <v>45.32</v>
      </c>
      <c r="N55" s="19">
        <v>78.869</v>
      </c>
      <c r="O55" s="19">
        <v>49.472048790141109</v>
      </c>
      <c r="P55" s="19">
        <v>50.47</v>
      </c>
      <c r="Q55" s="19">
        <v>13.189</v>
      </c>
      <c r="R55" s="19">
        <v>57.007000000000005</v>
      </c>
      <c r="S55" s="49">
        <v>17.591999999999999</v>
      </c>
      <c r="T55" s="19">
        <v>12.044</v>
      </c>
      <c r="U55" s="19">
        <v>4.5110000000000001</v>
      </c>
      <c r="V55" s="19">
        <v>5.3128285259901178</v>
      </c>
      <c r="W55" s="19">
        <v>22.344480074499998</v>
      </c>
      <c r="X55" s="19">
        <v>8.48922893952283</v>
      </c>
      <c r="Y55" s="39">
        <f t="shared" si="0"/>
        <v>558.8632708735671</v>
      </c>
      <c r="Z55" s="19"/>
      <c r="AA55" s="19"/>
      <c r="AB55" s="19"/>
      <c r="AC55" s="19"/>
    </row>
    <row r="56" spans="1:29" x14ac:dyDescent="0.35">
      <c r="A56">
        <v>12</v>
      </c>
      <c r="B56">
        <v>5</v>
      </c>
      <c r="C56" s="20"/>
      <c r="E56" t="s">
        <v>29</v>
      </c>
      <c r="F56" s="3" t="s">
        <v>27</v>
      </c>
      <c r="G56" s="3" t="s">
        <v>28</v>
      </c>
      <c r="H56" s="19">
        <v>502.02600099974893</v>
      </c>
      <c r="I56" s="19">
        <v>29.852291126199994</v>
      </c>
      <c r="J56" s="19">
        <v>296.45800000000003</v>
      </c>
      <c r="K56" s="19">
        <v>318.97000000000003</v>
      </c>
      <c r="L56" s="19">
        <v>622.94100000000003</v>
      </c>
      <c r="M56" s="19">
        <v>218.81699999999998</v>
      </c>
      <c r="N56" s="19">
        <v>1041.145</v>
      </c>
      <c r="O56" s="19">
        <v>564.17698839810555</v>
      </c>
      <c r="P56" s="19">
        <v>283.68700000000001</v>
      </c>
      <c r="Q56" s="19">
        <v>129.85500000000002</v>
      </c>
      <c r="R56" s="19">
        <v>419.029</v>
      </c>
      <c r="S56" s="49">
        <v>263.71200000000005</v>
      </c>
      <c r="T56" s="19">
        <v>88.192999999999998</v>
      </c>
      <c r="U56" s="19">
        <v>29.259999999999998</v>
      </c>
      <c r="V56" s="19">
        <v>53.72664838383929</v>
      </c>
      <c r="W56" s="19">
        <v>171.0562060403</v>
      </c>
      <c r="X56" s="19">
        <v>120.42988730794772</v>
      </c>
      <c r="Y56" s="39">
        <f t="shared" si="0"/>
        <v>5153.335022256143</v>
      </c>
      <c r="Z56" s="19"/>
      <c r="AA56" s="19"/>
      <c r="AB56" s="19"/>
      <c r="AC56" s="19"/>
    </row>
    <row r="57" spans="1:29" x14ac:dyDescent="0.35">
      <c r="A57">
        <v>12</v>
      </c>
      <c r="B57">
        <v>6</v>
      </c>
      <c r="C57" s="20"/>
      <c r="E57" t="s">
        <v>31</v>
      </c>
      <c r="F57" s="3" t="s">
        <v>27</v>
      </c>
      <c r="G57" s="3" t="s">
        <v>28</v>
      </c>
      <c r="H57" s="19">
        <v>506.26912232494971</v>
      </c>
      <c r="I57" s="19">
        <v>7.1662131119999986</v>
      </c>
      <c r="J57" s="19">
        <v>206.304</v>
      </c>
      <c r="K57" s="19">
        <v>621.25700000000006</v>
      </c>
      <c r="L57" s="19">
        <v>586.48599999999999</v>
      </c>
      <c r="M57" s="19">
        <v>238.23899999999998</v>
      </c>
      <c r="N57" s="19">
        <v>944.79100000000005</v>
      </c>
      <c r="O57" s="19">
        <v>676.98243080965528</v>
      </c>
      <c r="P57" s="19">
        <v>266.78100000000001</v>
      </c>
      <c r="Q57" s="19">
        <v>264.79599999999999</v>
      </c>
      <c r="R57" s="19">
        <v>424.88100000000003</v>
      </c>
      <c r="S57" s="4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39">
        <f t="shared" si="0"/>
        <v>4743.9527662466053</v>
      </c>
      <c r="Z57" s="19"/>
      <c r="AA57" s="19"/>
      <c r="AB57" s="19"/>
      <c r="AC57" s="19"/>
    </row>
    <row r="58" spans="1:29" x14ac:dyDescent="0.35">
      <c r="A58">
        <v>12</v>
      </c>
      <c r="B58">
        <v>7</v>
      </c>
      <c r="C58" s="20"/>
      <c r="E58" t="s">
        <v>33</v>
      </c>
      <c r="F58" s="3" t="s">
        <v>27</v>
      </c>
      <c r="G58" s="3" t="s">
        <v>28</v>
      </c>
      <c r="H58" s="19">
        <v>92.071038460646704</v>
      </c>
      <c r="I58" s="19">
        <v>0.26697550299999995</v>
      </c>
      <c r="J58" s="19">
        <v>2.7440000000000002</v>
      </c>
      <c r="K58" s="19">
        <v>54.393999999999998</v>
      </c>
      <c r="L58" s="19">
        <v>47.026000000000003</v>
      </c>
      <c r="M58" s="19">
        <v>23.125</v>
      </c>
      <c r="N58" s="19">
        <v>155.33500000000001</v>
      </c>
      <c r="O58" s="19">
        <v>71.37702997134167</v>
      </c>
      <c r="P58" s="19">
        <v>33.225000000000001</v>
      </c>
      <c r="Q58" s="19">
        <v>47.828000000000003</v>
      </c>
      <c r="R58" s="19">
        <v>51.424999999999997</v>
      </c>
      <c r="S58" s="50"/>
      <c r="T58" s="22"/>
      <c r="U58" s="22"/>
      <c r="V58" s="22"/>
      <c r="W58" s="22"/>
      <c r="X58" s="22"/>
      <c r="Y58" s="39">
        <f t="shared" si="0"/>
        <v>578.81704393498831</v>
      </c>
      <c r="Z58" s="19"/>
      <c r="AA58" s="19"/>
      <c r="AB58" s="19"/>
      <c r="AC58" s="19"/>
    </row>
    <row r="59" spans="1:29" x14ac:dyDescent="0.35">
      <c r="A59">
        <v>12</v>
      </c>
      <c r="B59">
        <v>8</v>
      </c>
      <c r="C59" s="20"/>
      <c r="E59" t="s">
        <v>35</v>
      </c>
      <c r="F59" s="3" t="s">
        <v>27</v>
      </c>
      <c r="G59" s="3" t="s">
        <v>28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33.323999999999998</v>
      </c>
      <c r="O59" s="19">
        <v>0</v>
      </c>
      <c r="P59" s="19">
        <v>0</v>
      </c>
      <c r="Q59" s="19">
        <v>0</v>
      </c>
      <c r="R59" s="19">
        <v>0</v>
      </c>
      <c r="S59" s="49">
        <v>0</v>
      </c>
      <c r="T59" s="19">
        <v>0</v>
      </c>
      <c r="U59" s="19">
        <v>27.061</v>
      </c>
      <c r="V59" s="19">
        <v>0</v>
      </c>
      <c r="W59" s="19">
        <v>0</v>
      </c>
      <c r="X59" s="19">
        <v>0</v>
      </c>
      <c r="Y59" s="39">
        <f t="shared" si="0"/>
        <v>60.384999999999998</v>
      </c>
      <c r="Z59" s="19"/>
      <c r="AA59" s="19"/>
      <c r="AB59" s="19"/>
      <c r="AC59" s="19"/>
    </row>
    <row r="60" spans="1:29" x14ac:dyDescent="0.35">
      <c r="C60" s="20"/>
      <c r="E60" s="21" t="s">
        <v>37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49"/>
      <c r="T60" s="19"/>
      <c r="U60" s="19"/>
      <c r="V60" s="19"/>
      <c r="W60" s="19"/>
      <c r="X60" s="19"/>
      <c r="Y60" s="39">
        <f t="shared" si="0"/>
        <v>0</v>
      </c>
      <c r="Z60" s="19"/>
      <c r="AA60" s="19"/>
      <c r="AB60" s="19"/>
      <c r="AC60" s="19"/>
    </row>
    <row r="61" spans="1:29" x14ac:dyDescent="0.35">
      <c r="A61">
        <v>12</v>
      </c>
      <c r="B61">
        <v>9</v>
      </c>
      <c r="C61" s="20"/>
      <c r="E61" t="s">
        <v>26</v>
      </c>
      <c r="F61" s="3" t="s">
        <v>27</v>
      </c>
      <c r="G61" s="3" t="s">
        <v>28</v>
      </c>
      <c r="H61" s="19">
        <v>105.77223625882662</v>
      </c>
      <c r="I61" s="19">
        <v>17.284930715837</v>
      </c>
      <c r="J61" s="19">
        <v>130.352</v>
      </c>
      <c r="K61" s="19">
        <v>81.225999999999999</v>
      </c>
      <c r="L61" s="19">
        <v>224.80099999999999</v>
      </c>
      <c r="M61" s="19">
        <v>74.345000000000013</v>
      </c>
      <c r="N61" s="19">
        <v>226.36799999999999</v>
      </c>
      <c r="O61" s="19">
        <v>127.19009355897255</v>
      </c>
      <c r="P61" s="19">
        <v>140.89400000000001</v>
      </c>
      <c r="Q61" s="19">
        <v>33.043999999999997</v>
      </c>
      <c r="R61" s="19">
        <v>127.21</v>
      </c>
      <c r="S61" s="49">
        <v>66.474806335510934</v>
      </c>
      <c r="T61" s="19">
        <v>31.792999999999999</v>
      </c>
      <c r="U61" s="19">
        <v>12.683000000000002</v>
      </c>
      <c r="V61" s="19">
        <v>15.081608688656445</v>
      </c>
      <c r="W61" s="19">
        <v>56.491420976599997</v>
      </c>
      <c r="X61" s="19">
        <v>23.958428939522829</v>
      </c>
      <c r="Y61" s="39">
        <f t="shared" si="0"/>
        <v>1494.9695254739261</v>
      </c>
      <c r="Z61" s="19"/>
      <c r="AA61" s="19"/>
      <c r="AB61" s="19"/>
      <c r="AC61" s="19"/>
    </row>
    <row r="62" spans="1:29" x14ac:dyDescent="0.35">
      <c r="A62">
        <v>12</v>
      </c>
      <c r="B62">
        <v>10</v>
      </c>
      <c r="C62" s="20"/>
      <c r="E62" t="s">
        <v>29</v>
      </c>
      <c r="F62" s="3" t="s">
        <v>27</v>
      </c>
      <c r="G62" s="3" t="s">
        <v>28</v>
      </c>
      <c r="H62" s="19">
        <v>1247.1359413672508</v>
      </c>
      <c r="I62" s="19">
        <v>74.945937811863885</v>
      </c>
      <c r="J62" s="19">
        <v>772.36800000000005</v>
      </c>
      <c r="K62" s="19">
        <v>739.03700000000003</v>
      </c>
      <c r="L62" s="19">
        <v>1626.0830000000001</v>
      </c>
      <c r="M62" s="19">
        <v>508.60300000000001</v>
      </c>
      <c r="N62" s="19">
        <v>2717.6439999999998</v>
      </c>
      <c r="O62" s="19">
        <v>1564.2812468529303</v>
      </c>
      <c r="P62" s="19">
        <v>715.70700000000011</v>
      </c>
      <c r="Q62" s="19">
        <v>367.99099999999999</v>
      </c>
      <c r="R62" s="19">
        <v>1080.3029999999999</v>
      </c>
      <c r="S62" s="49">
        <v>785.9058164464501</v>
      </c>
      <c r="T62" s="19">
        <v>230.66900000000001</v>
      </c>
      <c r="U62" s="19">
        <v>76.816000000000003</v>
      </c>
      <c r="V62" s="19">
        <v>149.57598573581623</v>
      </c>
      <c r="W62" s="19">
        <v>453.81055355940003</v>
      </c>
      <c r="X62" s="19">
        <v>290.69846380751619</v>
      </c>
      <c r="Y62" s="39">
        <f t="shared" si="0"/>
        <v>13401.574945581227</v>
      </c>
      <c r="Z62" s="19"/>
      <c r="AA62" s="19"/>
      <c r="AB62" s="19"/>
      <c r="AC62" s="19"/>
    </row>
    <row r="63" spans="1:29" x14ac:dyDescent="0.35">
      <c r="A63">
        <v>12</v>
      </c>
      <c r="B63">
        <v>11</v>
      </c>
      <c r="C63" s="20"/>
      <c r="E63" t="s">
        <v>31</v>
      </c>
      <c r="F63" s="3" t="s">
        <v>27</v>
      </c>
      <c r="G63" s="3" t="s">
        <v>28</v>
      </c>
      <c r="H63" s="19">
        <v>1304.9931344600161</v>
      </c>
      <c r="I63" s="19">
        <v>18.275355689695999</v>
      </c>
      <c r="J63" s="19">
        <v>558.32899999999995</v>
      </c>
      <c r="K63" s="19">
        <v>1511.0939999999998</v>
      </c>
      <c r="L63" s="19">
        <v>1542.203</v>
      </c>
      <c r="M63" s="19">
        <v>554.65699999999993</v>
      </c>
      <c r="N63" s="19">
        <v>2326.5069999999996</v>
      </c>
      <c r="O63" s="19">
        <v>1845.8318520290254</v>
      </c>
      <c r="P63" s="19">
        <v>764.31600000000003</v>
      </c>
      <c r="Q63" s="19">
        <v>737.74700000000007</v>
      </c>
      <c r="R63" s="19">
        <v>1195.4459999999999</v>
      </c>
      <c r="S63" s="4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39">
        <f t="shared" si="0"/>
        <v>12359.399342178738</v>
      </c>
      <c r="Z63" s="19"/>
      <c r="AA63" s="19"/>
      <c r="AB63" s="19"/>
      <c r="AC63" s="19"/>
    </row>
    <row r="64" spans="1:29" x14ac:dyDescent="0.35">
      <c r="A64">
        <v>12</v>
      </c>
      <c r="B64">
        <v>12</v>
      </c>
      <c r="C64" s="20"/>
      <c r="E64" t="s">
        <v>33</v>
      </c>
      <c r="F64" s="3" t="s">
        <v>27</v>
      </c>
      <c r="G64" s="3" t="s">
        <v>28</v>
      </c>
      <c r="H64" s="19">
        <v>246.32004525876908</v>
      </c>
      <c r="I64" s="19">
        <v>1.2383638246999999</v>
      </c>
      <c r="J64" s="19">
        <v>8.702</v>
      </c>
      <c r="K64" s="19">
        <v>135.274</v>
      </c>
      <c r="L64" s="19">
        <v>208.24100000000001</v>
      </c>
      <c r="M64" s="19">
        <v>61.945999999999998</v>
      </c>
      <c r="N64" s="19">
        <v>304.06299999999999</v>
      </c>
      <c r="O64" s="19">
        <v>197.45107210293537</v>
      </c>
      <c r="P64" s="19">
        <v>101.20299999999999</v>
      </c>
      <c r="Q64" s="19">
        <v>103.232</v>
      </c>
      <c r="R64" s="19">
        <v>155.887</v>
      </c>
      <c r="S64" s="50"/>
      <c r="T64" s="22"/>
      <c r="U64" s="22"/>
      <c r="V64" s="22"/>
      <c r="W64" s="22"/>
      <c r="X64" s="22"/>
      <c r="Y64" s="39">
        <f t="shared" si="0"/>
        <v>1523.5574811864044</v>
      </c>
      <c r="Z64" s="19"/>
      <c r="AA64" s="19"/>
      <c r="AB64" s="19"/>
      <c r="AC64" s="19"/>
    </row>
    <row r="65" spans="1:29" x14ac:dyDescent="0.35">
      <c r="A65">
        <v>12</v>
      </c>
      <c r="B65">
        <v>13</v>
      </c>
      <c r="C65" s="23"/>
      <c r="D65" s="65"/>
      <c r="E65" s="24" t="s">
        <v>35</v>
      </c>
      <c r="F65" s="3" t="s">
        <v>27</v>
      </c>
      <c r="G65" s="3" t="s">
        <v>28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81.901999999999987</v>
      </c>
      <c r="O65" s="25">
        <v>0</v>
      </c>
      <c r="P65" s="25">
        <v>0</v>
      </c>
      <c r="Q65" s="25">
        <v>0</v>
      </c>
      <c r="R65" s="25">
        <v>0</v>
      </c>
      <c r="S65" s="51">
        <v>0</v>
      </c>
      <c r="T65" s="25">
        <v>0</v>
      </c>
      <c r="U65" s="25">
        <v>44.7</v>
      </c>
      <c r="V65" s="25">
        <v>0</v>
      </c>
      <c r="W65" s="25">
        <v>0</v>
      </c>
      <c r="X65" s="25">
        <v>0</v>
      </c>
      <c r="Y65" s="39">
        <f t="shared" si="0"/>
        <v>126.60199999999999</v>
      </c>
      <c r="Z65" s="19"/>
      <c r="AA65" s="19"/>
      <c r="AB65" s="19"/>
      <c r="AC65" s="19"/>
    </row>
    <row r="66" spans="1:29" x14ac:dyDescent="0.35">
      <c r="C66" s="15">
        <v>6</v>
      </c>
      <c r="D66" s="67" t="s">
        <v>42</v>
      </c>
      <c r="E66" s="16" t="s">
        <v>25</v>
      </c>
      <c r="F66" s="17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48"/>
      <c r="T66" s="18"/>
      <c r="U66" s="18"/>
      <c r="V66" s="18"/>
      <c r="W66" s="18"/>
      <c r="X66" s="18"/>
      <c r="Y66" s="39">
        <f t="shared" si="0"/>
        <v>0</v>
      </c>
      <c r="Z66" s="19"/>
      <c r="AA66" s="19"/>
      <c r="AB66" s="19"/>
      <c r="AC66" s="19"/>
    </row>
    <row r="67" spans="1:29" x14ac:dyDescent="0.35">
      <c r="A67">
        <v>13</v>
      </c>
      <c r="B67">
        <v>4</v>
      </c>
      <c r="C67" s="20"/>
      <c r="E67" t="s">
        <v>26</v>
      </c>
      <c r="F67" s="3" t="s">
        <v>27</v>
      </c>
      <c r="G67" s="3" t="s">
        <v>28</v>
      </c>
      <c r="H67" s="19">
        <v>-9.2433248286403611</v>
      </c>
      <c r="I67" s="19">
        <v>1.7322340368227778</v>
      </c>
      <c r="J67" s="19">
        <v>30.044999999999998</v>
      </c>
      <c r="K67" s="19">
        <v>4.5850000000000009</v>
      </c>
      <c r="L67" s="19">
        <v>13.850999999999999</v>
      </c>
      <c r="M67" s="19">
        <v>35.027999999999999</v>
      </c>
      <c r="N67" s="19">
        <v>-26.132681223111476</v>
      </c>
      <c r="O67" s="19">
        <v>-6.0633447602313595E-2</v>
      </c>
      <c r="P67" s="19">
        <v>-9.9250000000000043</v>
      </c>
      <c r="Q67" s="19">
        <v>-3.0650000000000013</v>
      </c>
      <c r="R67" s="19">
        <v>10.866000000000007</v>
      </c>
      <c r="S67" s="49">
        <v>-28.82827558665651</v>
      </c>
      <c r="T67" s="19">
        <v>-5.9220000000000006</v>
      </c>
      <c r="U67" s="19">
        <v>5.1000000000000156E-2</v>
      </c>
      <c r="V67" s="19">
        <v>0.64905324309149126</v>
      </c>
      <c r="W67" s="19">
        <v>-0.91951992550000128</v>
      </c>
      <c r="X67" s="19">
        <v>0.5509374008195147</v>
      </c>
      <c r="Y67" s="39">
        <f t="shared" si="0"/>
        <v>13.261789669223123</v>
      </c>
      <c r="Z67" s="19"/>
      <c r="AA67" s="19"/>
      <c r="AB67" s="19"/>
      <c r="AC67" s="19"/>
    </row>
    <row r="68" spans="1:29" x14ac:dyDescent="0.35">
      <c r="A68">
        <v>13</v>
      </c>
      <c r="B68">
        <v>5</v>
      </c>
      <c r="C68" s="20"/>
      <c r="E68" t="s">
        <v>29</v>
      </c>
      <c r="F68" s="3" t="s">
        <v>27</v>
      </c>
      <c r="G68" s="3" t="s">
        <v>28</v>
      </c>
      <c r="H68" s="19">
        <v>10.224215984421392</v>
      </c>
      <c r="I68" s="19">
        <v>7.2664027560707645</v>
      </c>
      <c r="J68" s="19">
        <v>11.701000000000022</v>
      </c>
      <c r="K68" s="19">
        <v>142.81400000000002</v>
      </c>
      <c r="L68" s="19">
        <v>117.63500000000005</v>
      </c>
      <c r="M68" s="19">
        <v>40.541999999999973</v>
      </c>
      <c r="N68" s="19">
        <v>266.96907892678087</v>
      </c>
      <c r="O68" s="19">
        <v>142.56520080726744</v>
      </c>
      <c r="P68" s="19">
        <v>49.652000000000015</v>
      </c>
      <c r="Q68" s="19">
        <v>9.660000000000025</v>
      </c>
      <c r="R68" s="19">
        <v>81.262</v>
      </c>
      <c r="S68" s="49">
        <v>30.178373098908111</v>
      </c>
      <c r="T68" s="19">
        <v>19.751000000000005</v>
      </c>
      <c r="U68" s="19">
        <v>-3.8569999999999993</v>
      </c>
      <c r="V68" s="19">
        <v>8.6280252172002676</v>
      </c>
      <c r="W68" s="19">
        <v>19.695714013134108</v>
      </c>
      <c r="X68" s="19">
        <v>10.750259061660046</v>
      </c>
      <c r="Y68" s="39">
        <f t="shared" si="0"/>
        <v>965.43726986544311</v>
      </c>
      <c r="Z68" s="19"/>
      <c r="AA68" s="19"/>
      <c r="AB68" s="19"/>
      <c r="AC68" s="19"/>
    </row>
    <row r="69" spans="1:29" x14ac:dyDescent="0.35">
      <c r="A69">
        <v>13</v>
      </c>
      <c r="B69">
        <v>6</v>
      </c>
      <c r="C69" s="20"/>
      <c r="E69" t="s">
        <v>31</v>
      </c>
      <c r="F69" s="3" t="s">
        <v>27</v>
      </c>
      <c r="G69" s="3" t="s">
        <v>28</v>
      </c>
      <c r="H69" s="19">
        <v>-60.84936846943782</v>
      </c>
      <c r="I69" s="19">
        <v>1.7682327583995887</v>
      </c>
      <c r="J69" s="19">
        <v>-13.687999999999988</v>
      </c>
      <c r="K69" s="19">
        <v>122.13000000000005</v>
      </c>
      <c r="L69" s="19">
        <v>-52.585000000000036</v>
      </c>
      <c r="M69" s="19">
        <v>65.337999999999965</v>
      </c>
      <c r="N69" s="19">
        <v>57.512975484073763</v>
      </c>
      <c r="O69" s="19">
        <v>206.85366349419257</v>
      </c>
      <c r="P69" s="19">
        <v>-22.252999999999986</v>
      </c>
      <c r="Q69" s="19">
        <v>-26.29200000000003</v>
      </c>
      <c r="R69" s="19">
        <v>-72.290999999999997</v>
      </c>
      <c r="S69" s="4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39">
        <f t="shared" si="0"/>
        <v>205.64450326722806</v>
      </c>
      <c r="Z69" s="19"/>
      <c r="AA69" s="19"/>
      <c r="AB69" s="19"/>
      <c r="AC69" s="19"/>
    </row>
    <row r="70" spans="1:29" x14ac:dyDescent="0.35">
      <c r="A70">
        <v>13</v>
      </c>
      <c r="B70">
        <v>7</v>
      </c>
      <c r="C70" s="20"/>
      <c r="E70" t="s">
        <v>33</v>
      </c>
      <c r="F70" s="3" t="s">
        <v>27</v>
      </c>
      <c r="G70" s="3" t="s">
        <v>28</v>
      </c>
      <c r="H70" s="19">
        <v>0.25480763567450992</v>
      </c>
      <c r="I70" s="19">
        <v>-0.49855603764860879</v>
      </c>
      <c r="J70" s="19">
        <v>-15.331</v>
      </c>
      <c r="K70" s="19">
        <v>-11.303000000000004</v>
      </c>
      <c r="L70" s="19">
        <v>-22.743999999999993</v>
      </c>
      <c r="M70" s="19">
        <v>1.7360000000000007</v>
      </c>
      <c r="N70" s="19">
        <v>5.5843600281802424</v>
      </c>
      <c r="O70" s="19">
        <v>-6.2467396934990518</v>
      </c>
      <c r="P70" s="19">
        <v>3.8870000000000005</v>
      </c>
      <c r="Q70" s="19">
        <v>20.532000000000004</v>
      </c>
      <c r="R70" s="19">
        <v>-14.823000000000008</v>
      </c>
      <c r="S70" s="50"/>
      <c r="T70" s="22"/>
      <c r="U70" s="22"/>
      <c r="V70" s="22"/>
      <c r="W70" s="22"/>
      <c r="X70" s="22"/>
      <c r="Y70" s="39">
        <f t="shared" si="0"/>
        <v>-38.952128067292911</v>
      </c>
      <c r="Z70" s="19"/>
      <c r="AA70" s="19"/>
      <c r="AB70" s="19"/>
      <c r="AC70" s="19"/>
    </row>
    <row r="71" spans="1:29" x14ac:dyDescent="0.35">
      <c r="A71">
        <v>13</v>
      </c>
      <c r="B71">
        <v>8</v>
      </c>
      <c r="C71" s="20"/>
      <c r="E71" t="s">
        <v>35</v>
      </c>
      <c r="F71" s="3" t="s">
        <v>27</v>
      </c>
      <c r="G71" s="3" t="s">
        <v>28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3.7833515838252225</v>
      </c>
      <c r="O71" s="19">
        <v>0</v>
      </c>
      <c r="P71" s="19">
        <v>0</v>
      </c>
      <c r="Q71" s="19">
        <v>0</v>
      </c>
      <c r="R71" s="19">
        <v>0</v>
      </c>
      <c r="S71" s="49">
        <v>0</v>
      </c>
      <c r="T71" s="19">
        <v>0</v>
      </c>
      <c r="U71" s="19">
        <v>18.679000000000002</v>
      </c>
      <c r="V71" s="19">
        <v>0</v>
      </c>
      <c r="W71" s="19">
        <v>0</v>
      </c>
      <c r="X71" s="19">
        <v>0</v>
      </c>
      <c r="Y71" s="39">
        <f t="shared" si="0"/>
        <v>22.462351583825225</v>
      </c>
      <c r="Z71" s="19"/>
      <c r="AA71" s="19"/>
      <c r="AB71" s="19"/>
      <c r="AC71" s="19"/>
    </row>
    <row r="72" spans="1:29" x14ac:dyDescent="0.35">
      <c r="C72" s="20"/>
      <c r="E72" s="21" t="s">
        <v>37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49"/>
      <c r="T72" s="19"/>
      <c r="U72" s="19"/>
      <c r="V72" s="19"/>
      <c r="W72" s="19"/>
      <c r="X72" s="19"/>
      <c r="Y72" s="39">
        <f t="shared" ref="Y72:Y135" si="1">SUM(H72:X72)</f>
        <v>0</v>
      </c>
      <c r="Z72" s="19"/>
      <c r="AA72" s="19"/>
      <c r="AB72" s="19"/>
      <c r="AC72" s="19"/>
    </row>
    <row r="73" spans="1:29" x14ac:dyDescent="0.35">
      <c r="A73">
        <v>13</v>
      </c>
      <c r="B73">
        <v>9</v>
      </c>
      <c r="C73" s="20"/>
      <c r="E73" t="s">
        <v>26</v>
      </c>
      <c r="F73" s="3" t="s">
        <v>27</v>
      </c>
      <c r="G73" s="3" t="s">
        <v>28</v>
      </c>
      <c r="H73" s="19">
        <v>-12.142804740214331</v>
      </c>
      <c r="I73" s="19">
        <v>5.8869511665648204</v>
      </c>
      <c r="J73" s="19">
        <v>55.459000000000003</v>
      </c>
      <c r="K73" s="19">
        <v>29.725999999999999</v>
      </c>
      <c r="L73" s="19">
        <v>58.625</v>
      </c>
      <c r="M73" s="19">
        <v>43.968000000000018</v>
      </c>
      <c r="N73" s="19">
        <v>-46.678307677179816</v>
      </c>
      <c r="O73" s="19">
        <v>-2.5791680045077072</v>
      </c>
      <c r="P73" s="19">
        <v>-27.689999999999998</v>
      </c>
      <c r="Q73" s="19">
        <v>-17.513000000000005</v>
      </c>
      <c r="R73" s="19">
        <v>14.358999999999995</v>
      </c>
      <c r="S73" s="49">
        <v>-68.707572496587616</v>
      </c>
      <c r="T73" s="19">
        <v>-11.701999999999998</v>
      </c>
      <c r="U73" s="19">
        <v>-2.331999999999999</v>
      </c>
      <c r="V73" s="19">
        <v>1.4730009090285012</v>
      </c>
      <c r="W73" s="19">
        <v>-11.400660518919068</v>
      </c>
      <c r="X73" s="19">
        <v>-1.0873218845913328</v>
      </c>
      <c r="Y73" s="39">
        <f t="shared" si="1"/>
        <v>7.66411675359344</v>
      </c>
      <c r="Z73" s="19"/>
      <c r="AA73" s="19"/>
      <c r="AB73" s="19"/>
      <c r="AC73" s="19"/>
    </row>
    <row r="74" spans="1:29" x14ac:dyDescent="0.35">
      <c r="A74">
        <v>13</v>
      </c>
      <c r="B74">
        <v>10</v>
      </c>
      <c r="C74" s="20"/>
      <c r="E74" t="s">
        <v>29</v>
      </c>
      <c r="F74" s="3" t="s">
        <v>27</v>
      </c>
      <c r="G74" s="3" t="s">
        <v>28</v>
      </c>
      <c r="H74" s="19">
        <v>38.27754937298937</v>
      </c>
      <c r="I74" s="19">
        <v>12.139725449926942</v>
      </c>
      <c r="J74" s="19">
        <v>-32.361999999999966</v>
      </c>
      <c r="K74" s="19">
        <v>208.40300000000002</v>
      </c>
      <c r="L74" s="19">
        <v>232.46300000000019</v>
      </c>
      <c r="M74" s="19">
        <v>50.59899999999999</v>
      </c>
      <c r="N74" s="19">
        <v>321.88599999999997</v>
      </c>
      <c r="O74" s="19">
        <v>368.12883835491039</v>
      </c>
      <c r="P74" s="19">
        <v>28.291000000000167</v>
      </c>
      <c r="Q74" s="19">
        <v>68.149000000000001</v>
      </c>
      <c r="R74" s="19">
        <v>138.25699999999983</v>
      </c>
      <c r="S74" s="49">
        <v>67.014900083379075</v>
      </c>
      <c r="T74" s="19">
        <v>30.27800000000002</v>
      </c>
      <c r="U74" s="19">
        <v>-14.816999999999993</v>
      </c>
      <c r="V74" s="19">
        <v>13.705627859266286</v>
      </c>
      <c r="W74" s="19">
        <v>56.077998519847256</v>
      </c>
      <c r="X74" s="19">
        <v>-12.437426007166607</v>
      </c>
      <c r="Y74" s="39">
        <f t="shared" si="1"/>
        <v>1574.054213633153</v>
      </c>
      <c r="Z74" s="19"/>
      <c r="AA74" s="19"/>
      <c r="AB74" s="19"/>
      <c r="AC74" s="19"/>
    </row>
    <row r="75" spans="1:29" x14ac:dyDescent="0.35">
      <c r="A75">
        <v>13</v>
      </c>
      <c r="B75">
        <v>11</v>
      </c>
      <c r="C75" s="20"/>
      <c r="E75" t="s">
        <v>31</v>
      </c>
      <c r="F75" s="3" t="s">
        <v>27</v>
      </c>
      <c r="G75" s="3" t="s">
        <v>28</v>
      </c>
      <c r="H75" s="19">
        <v>-166.50804128657205</v>
      </c>
      <c r="I75" s="19">
        <v>3.8455044372405602</v>
      </c>
      <c r="J75" s="19">
        <v>6.7450000000000045</v>
      </c>
      <c r="K75" s="19">
        <v>233.18199999999979</v>
      </c>
      <c r="L75" s="19">
        <v>-206.69900000000007</v>
      </c>
      <c r="M75" s="19">
        <v>32.037999999999897</v>
      </c>
      <c r="N75" s="19">
        <v>-112.53673111834632</v>
      </c>
      <c r="O75" s="19">
        <v>474.1338004841125</v>
      </c>
      <c r="P75" s="19">
        <v>-50.593999999999937</v>
      </c>
      <c r="Q75" s="19">
        <v>-102.94599999999991</v>
      </c>
      <c r="R75" s="19">
        <v>-377.67700000000013</v>
      </c>
      <c r="S75" s="4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39">
        <f t="shared" si="1"/>
        <v>-267.01646748356569</v>
      </c>
      <c r="Z75" s="19"/>
      <c r="AA75" s="19"/>
      <c r="AB75" s="19"/>
      <c r="AC75" s="19"/>
    </row>
    <row r="76" spans="1:29" x14ac:dyDescent="0.35">
      <c r="A76">
        <v>13</v>
      </c>
      <c r="B76">
        <v>12</v>
      </c>
      <c r="C76" s="20"/>
      <c r="E76" t="s">
        <v>33</v>
      </c>
      <c r="F76" s="3" t="s">
        <v>27</v>
      </c>
      <c r="G76" s="3" t="s">
        <v>28</v>
      </c>
      <c r="H76" s="19">
        <v>-16.554489426895032</v>
      </c>
      <c r="I76" s="19">
        <v>-0.88349323639222144</v>
      </c>
      <c r="J76" s="19">
        <v>-42.277000000000001</v>
      </c>
      <c r="K76" s="19">
        <v>-7.9399999999999977</v>
      </c>
      <c r="L76" s="19">
        <v>7.6030000000000086</v>
      </c>
      <c r="M76" s="19">
        <v>2.7939999999999969</v>
      </c>
      <c r="N76" s="19">
        <v>20.040600458703238</v>
      </c>
      <c r="O76" s="19">
        <v>-27.719102830789552</v>
      </c>
      <c r="P76" s="19">
        <v>18.97999999999999</v>
      </c>
      <c r="Q76" s="19">
        <v>31.710999999999999</v>
      </c>
      <c r="R76" s="19">
        <v>-39.64500000000001</v>
      </c>
      <c r="S76" s="50"/>
      <c r="T76" s="22"/>
      <c r="U76" s="22"/>
      <c r="V76" s="22"/>
      <c r="W76" s="22"/>
      <c r="X76" s="22"/>
      <c r="Y76" s="39">
        <f t="shared" si="1"/>
        <v>-53.890485035373587</v>
      </c>
      <c r="Z76" s="19"/>
      <c r="AA76" s="19"/>
      <c r="AB76" s="19"/>
      <c r="AC76" s="19"/>
    </row>
    <row r="77" spans="1:29" x14ac:dyDescent="0.35">
      <c r="A77">
        <v>13</v>
      </c>
      <c r="B77">
        <v>13</v>
      </c>
      <c r="C77" s="23"/>
      <c r="D77" s="65"/>
      <c r="E77" s="24" t="s">
        <v>35</v>
      </c>
      <c r="F77" s="3" t="s">
        <v>27</v>
      </c>
      <c r="G77" s="3" t="s">
        <v>28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-12.179000000000016</v>
      </c>
      <c r="O77" s="25">
        <v>0</v>
      </c>
      <c r="P77" s="25">
        <v>0</v>
      </c>
      <c r="Q77" s="25">
        <v>0</v>
      </c>
      <c r="R77" s="25">
        <v>0</v>
      </c>
      <c r="S77" s="51">
        <v>0</v>
      </c>
      <c r="T77" s="25">
        <v>0</v>
      </c>
      <c r="U77" s="25">
        <v>19.111000000000004</v>
      </c>
      <c r="V77" s="25">
        <v>0</v>
      </c>
      <c r="W77" s="25">
        <v>0</v>
      </c>
      <c r="X77" s="25">
        <v>0</v>
      </c>
      <c r="Y77" s="39">
        <f t="shared" si="1"/>
        <v>6.9319999999999879</v>
      </c>
      <c r="Z77" s="19"/>
      <c r="AA77" s="19"/>
      <c r="AB77" s="19"/>
      <c r="AC77" s="19"/>
    </row>
    <row r="78" spans="1:29" x14ac:dyDescent="0.35">
      <c r="A78">
        <v>14</v>
      </c>
      <c r="C78" s="15">
        <v>7</v>
      </c>
      <c r="D78" s="61" t="s">
        <v>43</v>
      </c>
      <c r="E78" s="16" t="s">
        <v>25</v>
      </c>
      <c r="F78" s="17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48"/>
      <c r="T78" s="18"/>
      <c r="U78" s="18"/>
      <c r="V78" s="18"/>
      <c r="W78" s="18"/>
      <c r="X78" s="18"/>
      <c r="Y78" s="39">
        <f t="shared" si="1"/>
        <v>0</v>
      </c>
      <c r="Z78" s="19"/>
      <c r="AA78" s="19"/>
      <c r="AB78" s="19"/>
      <c r="AC78" s="19"/>
    </row>
    <row r="79" spans="1:29" x14ac:dyDescent="0.35">
      <c r="A79">
        <v>14</v>
      </c>
      <c r="B79">
        <v>4</v>
      </c>
      <c r="C79" s="20"/>
      <c r="E79" t="s">
        <v>26</v>
      </c>
      <c r="F79" s="3" t="s">
        <v>27</v>
      </c>
      <c r="G79" s="3" t="s">
        <v>28</v>
      </c>
      <c r="H79" s="19">
        <v>0</v>
      </c>
      <c r="I79" s="19">
        <v>-1.0820504691410076</v>
      </c>
      <c r="J79" s="19">
        <v>-19.395</v>
      </c>
      <c r="K79" s="19">
        <v>-11.643000000000001</v>
      </c>
      <c r="L79" s="19">
        <v>0</v>
      </c>
      <c r="M79" s="19">
        <v>0</v>
      </c>
      <c r="N79" s="19">
        <v>-26.132681223111476</v>
      </c>
      <c r="O79" s="19">
        <v>-0.17045344760231362</v>
      </c>
      <c r="P79" s="19">
        <v>0.68</v>
      </c>
      <c r="Q79" s="19">
        <v>1.915</v>
      </c>
      <c r="R79" s="19">
        <v>-0.23202976723756574</v>
      </c>
      <c r="S79" s="49">
        <v>-31.137610126976831</v>
      </c>
      <c r="T79" s="19">
        <v>0</v>
      </c>
      <c r="U79" s="19">
        <v>0.874</v>
      </c>
      <c r="V79" s="19">
        <v>0</v>
      </c>
      <c r="W79" s="19">
        <v>-1</v>
      </c>
      <c r="X79" s="19">
        <v>0.5509374008195147</v>
      </c>
      <c r="Y79" s="39">
        <f t="shared" si="1"/>
        <v>-86.772887633249667</v>
      </c>
      <c r="Z79" s="19"/>
      <c r="AA79" s="19"/>
      <c r="AB79" s="19"/>
      <c r="AC79" s="19"/>
    </row>
    <row r="80" spans="1:29" x14ac:dyDescent="0.35">
      <c r="A80">
        <v>14</v>
      </c>
      <c r="B80">
        <v>5</v>
      </c>
      <c r="C80" s="20"/>
      <c r="E80" t="s">
        <v>29</v>
      </c>
      <c r="F80" s="3" t="s">
        <v>27</v>
      </c>
      <c r="G80" s="3" t="s">
        <v>28</v>
      </c>
      <c r="H80" s="19">
        <v>-304.18194348534939</v>
      </c>
      <c r="I80" s="19">
        <v>0</v>
      </c>
      <c r="J80" s="19">
        <v>-1.675</v>
      </c>
      <c r="K80" s="19">
        <v>-41.823</v>
      </c>
      <c r="L80" s="19">
        <v>0</v>
      </c>
      <c r="M80" s="19">
        <v>0</v>
      </c>
      <c r="N80" s="19">
        <v>266.96907892678087</v>
      </c>
      <c r="O80" s="19">
        <v>104.95450623476745</v>
      </c>
      <c r="P80" s="19">
        <v>-7.74</v>
      </c>
      <c r="Q80" s="19">
        <v>-56.392000000000003</v>
      </c>
      <c r="R80" s="19">
        <v>-25.981738418898715</v>
      </c>
      <c r="S80" s="49">
        <v>-22.060946611381411</v>
      </c>
      <c r="T80" s="19">
        <v>0</v>
      </c>
      <c r="U80" s="19">
        <v>-0.65900000000000003</v>
      </c>
      <c r="V80" s="19">
        <v>0</v>
      </c>
      <c r="W80" s="19">
        <v>-25.428000000000001</v>
      </c>
      <c r="X80" s="19">
        <v>5.5860340535098292</v>
      </c>
      <c r="Y80" s="39">
        <f t="shared" si="1"/>
        <v>-108.43200930057137</v>
      </c>
      <c r="Z80" s="19"/>
      <c r="AA80" s="19"/>
      <c r="AB80" s="19"/>
      <c r="AC80" s="19"/>
    </row>
    <row r="81" spans="1:29" x14ac:dyDescent="0.35">
      <c r="A81">
        <v>14</v>
      </c>
      <c r="B81">
        <v>6</v>
      </c>
      <c r="C81" s="20"/>
      <c r="E81" t="s">
        <v>31</v>
      </c>
      <c r="F81" s="3" t="s">
        <v>27</v>
      </c>
      <c r="G81" s="3" t="s">
        <v>28</v>
      </c>
      <c r="H81" s="19">
        <v>100</v>
      </c>
      <c r="I81" s="19">
        <v>0</v>
      </c>
      <c r="J81" s="19">
        <v>6.335</v>
      </c>
      <c r="K81" s="19">
        <v>-138.529</v>
      </c>
      <c r="L81" s="19">
        <v>9.0839999999999996</v>
      </c>
      <c r="M81" s="19">
        <v>0</v>
      </c>
      <c r="N81" s="19">
        <v>57.512975484073763</v>
      </c>
      <c r="O81" s="19">
        <v>160.25162509589458</v>
      </c>
      <c r="P81" s="19">
        <v>-29.38</v>
      </c>
      <c r="Q81" s="19">
        <v>-17.670999999999999</v>
      </c>
      <c r="R81" s="19">
        <v>-63.885749456110716</v>
      </c>
      <c r="S81" s="4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39">
        <f t="shared" si="1"/>
        <v>83.717851123857656</v>
      </c>
      <c r="Z81" s="19"/>
      <c r="AA81" s="19"/>
      <c r="AB81" s="19"/>
      <c r="AC81" s="19"/>
    </row>
    <row r="82" spans="1:29" x14ac:dyDescent="0.35">
      <c r="A82">
        <v>14</v>
      </c>
      <c r="B82">
        <v>7</v>
      </c>
      <c r="C82" s="20"/>
      <c r="E82" t="s">
        <v>33</v>
      </c>
      <c r="F82" s="3" t="s">
        <v>27</v>
      </c>
      <c r="G82" s="3" t="s">
        <v>28</v>
      </c>
      <c r="H82" s="19">
        <v>2</v>
      </c>
      <c r="I82" s="19">
        <v>0</v>
      </c>
      <c r="J82" s="19">
        <v>8.7040000000000006</v>
      </c>
      <c r="K82" s="19">
        <v>-2.8420000000000001</v>
      </c>
      <c r="L82" s="19">
        <v>-14.4</v>
      </c>
      <c r="M82" s="19">
        <v>0</v>
      </c>
      <c r="N82" s="19">
        <v>5.5843600281802424</v>
      </c>
      <c r="O82" s="19">
        <v>-12.469721063499049</v>
      </c>
      <c r="P82" s="19">
        <v>0.72</v>
      </c>
      <c r="Q82" s="19">
        <v>-10.709</v>
      </c>
      <c r="R82" s="19">
        <v>-5.0670282670679434</v>
      </c>
      <c r="S82" s="50"/>
      <c r="T82" s="22"/>
      <c r="U82" s="22"/>
      <c r="V82" s="22"/>
      <c r="W82" s="22"/>
      <c r="X82" s="22"/>
      <c r="Y82" s="39">
        <f t="shared" si="1"/>
        <v>-28.47938930238675</v>
      </c>
      <c r="Z82" s="19"/>
      <c r="AA82" s="19"/>
      <c r="AB82" s="19"/>
      <c r="AC82" s="19"/>
    </row>
    <row r="83" spans="1:29" x14ac:dyDescent="0.35">
      <c r="A83">
        <v>14</v>
      </c>
      <c r="B83">
        <v>8</v>
      </c>
      <c r="C83" s="20"/>
      <c r="E83" t="s">
        <v>35</v>
      </c>
      <c r="F83" s="3" t="s">
        <v>27</v>
      </c>
      <c r="G83" s="3" t="s">
        <v>28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3.7833515838252225</v>
      </c>
      <c r="O83" s="19">
        <v>0</v>
      </c>
      <c r="P83" s="19">
        <v>0</v>
      </c>
      <c r="Q83" s="19">
        <v>0</v>
      </c>
      <c r="R83" s="19">
        <v>0</v>
      </c>
      <c r="S83" s="49">
        <v>0</v>
      </c>
      <c r="T83" s="19">
        <v>0</v>
      </c>
      <c r="U83" s="19">
        <v>18.678999999999998</v>
      </c>
      <c r="V83" s="19">
        <v>0</v>
      </c>
      <c r="W83" s="19">
        <v>0</v>
      </c>
      <c r="X83" s="19">
        <v>0</v>
      </c>
      <c r="Y83" s="39">
        <f t="shared" si="1"/>
        <v>22.462351583825221</v>
      </c>
      <c r="Z83" s="19"/>
      <c r="AA83" s="19"/>
      <c r="AB83" s="19"/>
      <c r="AC83" s="19"/>
    </row>
    <row r="84" spans="1:29" x14ac:dyDescent="0.35">
      <c r="A84">
        <v>14</v>
      </c>
      <c r="C84" s="20"/>
      <c r="E84" s="21" t="s">
        <v>37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49"/>
      <c r="T84" s="19"/>
      <c r="U84" s="19"/>
      <c r="V84" s="19"/>
      <c r="W84" s="19"/>
      <c r="X84" s="19"/>
      <c r="Y84" s="39">
        <f t="shared" si="1"/>
        <v>0</v>
      </c>
      <c r="Z84" s="19"/>
      <c r="AA84" s="19"/>
      <c r="AB84" s="19"/>
      <c r="AC84" s="19"/>
    </row>
    <row r="85" spans="1:29" x14ac:dyDescent="0.35">
      <c r="A85">
        <v>14</v>
      </c>
      <c r="B85">
        <v>9</v>
      </c>
      <c r="C85" s="20"/>
      <c r="E85" t="s">
        <v>26</v>
      </c>
      <c r="F85" s="3" t="s">
        <v>27</v>
      </c>
      <c r="G85" s="3" t="s">
        <v>28</v>
      </c>
      <c r="H85" s="19">
        <v>0</v>
      </c>
      <c r="I85" s="19">
        <v>1.6058935377916539</v>
      </c>
      <c r="J85" s="19">
        <v>0</v>
      </c>
      <c r="K85" s="19">
        <v>-12.112</v>
      </c>
      <c r="L85" s="19">
        <v>0</v>
      </c>
      <c r="M85" s="19">
        <v>3.3740000000000001</v>
      </c>
      <c r="N85" s="19">
        <v>-46.678307677179816</v>
      </c>
      <c r="O85" s="19">
        <v>-3.1075500045077074</v>
      </c>
      <c r="P85" s="19">
        <v>6.931</v>
      </c>
      <c r="Q85" s="19">
        <v>-6.173</v>
      </c>
      <c r="R85" s="19">
        <v>0</v>
      </c>
      <c r="S85" s="49">
        <v>-73.943180703073622</v>
      </c>
      <c r="T85" s="19">
        <v>-3.698</v>
      </c>
      <c r="U85" s="19">
        <v>-0.91800000000000004</v>
      </c>
      <c r="V85" s="19">
        <v>0</v>
      </c>
      <c r="W85" s="19">
        <v>-11.2</v>
      </c>
      <c r="X85" s="19">
        <v>-1.0875218845913301</v>
      </c>
      <c r="Y85" s="39">
        <f t="shared" si="1"/>
        <v>-147.00666673156081</v>
      </c>
      <c r="Z85" s="19"/>
      <c r="AA85" s="19"/>
      <c r="AB85" s="19"/>
      <c r="AC85" s="19"/>
    </row>
    <row r="86" spans="1:29" x14ac:dyDescent="0.35">
      <c r="A86">
        <v>14</v>
      </c>
      <c r="B86">
        <v>10</v>
      </c>
      <c r="C86" s="20"/>
      <c r="E86" t="s">
        <v>29</v>
      </c>
      <c r="F86" s="3" t="s">
        <v>27</v>
      </c>
      <c r="G86" s="3" t="s">
        <v>28</v>
      </c>
      <c r="H86" s="19">
        <v>-259.18194348534939</v>
      </c>
      <c r="I86" s="19">
        <v>-1.4400716966904703</v>
      </c>
      <c r="J86" s="19">
        <v>-48.057000000000002</v>
      </c>
      <c r="K86" s="19">
        <v>-42.39</v>
      </c>
      <c r="L86" s="19">
        <v>0</v>
      </c>
      <c r="M86" s="19">
        <v>21.18</v>
      </c>
      <c r="N86" s="19">
        <v>321.88599999999997</v>
      </c>
      <c r="O86" s="19">
        <v>304.46159578281436</v>
      </c>
      <c r="P86" s="19">
        <v>-40.862000000000002</v>
      </c>
      <c r="Q86" s="19">
        <v>0</v>
      </c>
      <c r="R86" s="19">
        <v>0</v>
      </c>
      <c r="S86" s="49">
        <v>-5.0070503981084045</v>
      </c>
      <c r="T86" s="19">
        <v>2.1999999999999999E-2</v>
      </c>
      <c r="U86" s="19">
        <v>-6.0659999999999998</v>
      </c>
      <c r="V86" s="19">
        <v>0</v>
      </c>
      <c r="W86" s="19">
        <v>-2.8119999999999998</v>
      </c>
      <c r="X86" s="19">
        <v>-15.727762906148326</v>
      </c>
      <c r="Y86" s="39">
        <f t="shared" si="1"/>
        <v>226.00576729651769</v>
      </c>
      <c r="Z86" s="19"/>
      <c r="AA86" s="19"/>
      <c r="AB86" s="19"/>
      <c r="AC86" s="19"/>
    </row>
    <row r="87" spans="1:29" x14ac:dyDescent="0.35">
      <c r="A87">
        <v>14</v>
      </c>
      <c r="B87">
        <v>11</v>
      </c>
      <c r="C87" s="20"/>
      <c r="E87" t="s">
        <v>31</v>
      </c>
      <c r="F87" s="3" t="s">
        <v>27</v>
      </c>
      <c r="G87" s="3" t="s">
        <v>28</v>
      </c>
      <c r="H87" s="19">
        <v>0</v>
      </c>
      <c r="I87" s="19">
        <v>0</v>
      </c>
      <c r="J87" s="19">
        <v>0</v>
      </c>
      <c r="K87" s="19">
        <v>-150.28</v>
      </c>
      <c r="L87" s="19">
        <v>-37.29</v>
      </c>
      <c r="M87" s="19">
        <v>38.996000000000002</v>
      </c>
      <c r="N87" s="19">
        <v>-112.53673111834632</v>
      </c>
      <c r="O87" s="19">
        <v>350.76234108541053</v>
      </c>
      <c r="P87" s="19">
        <v>-67.256</v>
      </c>
      <c r="Q87" s="19">
        <v>-88.542000000000002</v>
      </c>
      <c r="R87" s="19">
        <v>-449.55599660950259</v>
      </c>
      <c r="S87" s="4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39">
        <f t="shared" si="1"/>
        <v>-515.70238664243834</v>
      </c>
      <c r="Z87" s="19"/>
      <c r="AA87" s="19"/>
      <c r="AB87" s="19"/>
      <c r="AC87" s="19"/>
    </row>
    <row r="88" spans="1:29" x14ac:dyDescent="0.35">
      <c r="A88">
        <v>14</v>
      </c>
      <c r="B88">
        <v>12</v>
      </c>
      <c r="C88" s="20"/>
      <c r="E88" t="s">
        <v>33</v>
      </c>
      <c r="F88" s="3" t="s">
        <v>27</v>
      </c>
      <c r="G88" s="3" t="s">
        <v>28</v>
      </c>
      <c r="H88" s="19">
        <v>0</v>
      </c>
      <c r="I88" s="19">
        <v>0</v>
      </c>
      <c r="J88" s="19">
        <v>0</v>
      </c>
      <c r="K88" s="19">
        <v>-0.90400000000000003</v>
      </c>
      <c r="L88" s="19">
        <v>20.815999999999999</v>
      </c>
      <c r="M88" s="19">
        <v>1.85</v>
      </c>
      <c r="N88" s="19">
        <v>20.040600458703238</v>
      </c>
      <c r="O88" s="19">
        <v>-39.435385200789554</v>
      </c>
      <c r="P88" s="19">
        <v>1.06</v>
      </c>
      <c r="Q88" s="19">
        <v>0</v>
      </c>
      <c r="R88" s="19">
        <v>-19.624735679896474</v>
      </c>
      <c r="S88" s="50"/>
      <c r="T88" s="22"/>
      <c r="U88" s="22"/>
      <c r="V88" s="22"/>
      <c r="W88" s="22"/>
      <c r="X88" s="22"/>
      <c r="Y88" s="39">
        <f t="shared" si="1"/>
        <v>-16.197520421982791</v>
      </c>
      <c r="Z88" s="19"/>
      <c r="AA88" s="19"/>
      <c r="AB88" s="19"/>
      <c r="AC88" s="19"/>
    </row>
    <row r="89" spans="1:29" x14ac:dyDescent="0.35">
      <c r="A89">
        <v>14</v>
      </c>
      <c r="B89">
        <v>13</v>
      </c>
      <c r="C89" s="23"/>
      <c r="D89" s="65"/>
      <c r="E89" s="24" t="s">
        <v>35</v>
      </c>
      <c r="F89" s="3" t="s">
        <v>27</v>
      </c>
      <c r="G89" s="3" t="s">
        <v>28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-12.179000000000016</v>
      </c>
      <c r="O89" s="25">
        <v>0</v>
      </c>
      <c r="P89" s="25">
        <v>0</v>
      </c>
      <c r="Q89" s="25">
        <v>0</v>
      </c>
      <c r="R89" s="25">
        <v>0</v>
      </c>
      <c r="S89" s="51">
        <v>0</v>
      </c>
      <c r="T89" s="25">
        <v>0</v>
      </c>
      <c r="U89" s="25">
        <v>19.111000000000001</v>
      </c>
      <c r="V89" s="25">
        <v>0</v>
      </c>
      <c r="W89" s="25">
        <v>0</v>
      </c>
      <c r="X89" s="25">
        <v>0</v>
      </c>
      <c r="Y89" s="39">
        <f t="shared" si="1"/>
        <v>6.9319999999999844</v>
      </c>
      <c r="Z89" s="19"/>
      <c r="AA89" s="19"/>
      <c r="AB89" s="19"/>
      <c r="AC89" s="19"/>
    </row>
    <row r="90" spans="1:29" x14ac:dyDescent="0.35">
      <c r="A90">
        <v>15</v>
      </c>
      <c r="C90" s="15">
        <v>8</v>
      </c>
      <c r="D90" s="67" t="s">
        <v>36</v>
      </c>
      <c r="E90" s="16" t="s">
        <v>25</v>
      </c>
      <c r="F90" s="17"/>
      <c r="G90" s="17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48"/>
      <c r="T90" s="18"/>
      <c r="U90" s="18"/>
      <c r="V90" s="18"/>
      <c r="W90" s="18"/>
      <c r="X90" s="18"/>
      <c r="Y90" s="39">
        <f t="shared" si="1"/>
        <v>0</v>
      </c>
      <c r="AA90" s="19"/>
      <c r="AB90" s="19"/>
      <c r="AC90" s="19"/>
    </row>
    <row r="91" spans="1:29" x14ac:dyDescent="0.35">
      <c r="A91">
        <v>15</v>
      </c>
      <c r="B91">
        <v>4</v>
      </c>
      <c r="C91" s="20"/>
      <c r="E91" t="s">
        <v>26</v>
      </c>
      <c r="F91" s="3" t="s">
        <v>27</v>
      </c>
      <c r="G91" s="3" t="s">
        <v>28</v>
      </c>
      <c r="H91" s="19">
        <v>-9.2433248286403611</v>
      </c>
      <c r="I91" s="19">
        <v>2.8142845059637853</v>
      </c>
      <c r="J91" s="19">
        <v>49.44</v>
      </c>
      <c r="K91" s="19">
        <v>16.228000000000002</v>
      </c>
      <c r="L91" s="19">
        <v>13.850999999999999</v>
      </c>
      <c r="M91" s="19">
        <v>35.027999999999999</v>
      </c>
      <c r="N91" s="19">
        <v>0</v>
      </c>
      <c r="O91" s="19">
        <v>0.10982000000000003</v>
      </c>
      <c r="P91" s="19">
        <v>-10.605000000000004</v>
      </c>
      <c r="Q91" s="19">
        <v>-4.9800000000000013</v>
      </c>
      <c r="R91" s="19">
        <v>11.098029767237573</v>
      </c>
      <c r="S91" s="49">
        <v>2.3093345403203216</v>
      </c>
      <c r="T91" s="19">
        <v>-5.9220000000000006</v>
      </c>
      <c r="U91" s="19">
        <v>-0.82299999999999984</v>
      </c>
      <c r="V91" s="19">
        <v>0.64905324309149126</v>
      </c>
      <c r="W91" s="19">
        <v>8.0480074499998722E-2</v>
      </c>
      <c r="X91" s="19">
        <v>0</v>
      </c>
      <c r="Y91" s="39">
        <f t="shared" si="1"/>
        <v>100.03467730247282</v>
      </c>
      <c r="Z91" s="19"/>
      <c r="AA91" s="19"/>
      <c r="AB91" s="19"/>
      <c r="AC91" s="19"/>
    </row>
    <row r="92" spans="1:29" x14ac:dyDescent="0.35">
      <c r="A92">
        <v>15</v>
      </c>
      <c r="B92">
        <v>5</v>
      </c>
      <c r="C92" s="20"/>
      <c r="E92" t="s">
        <v>29</v>
      </c>
      <c r="F92" s="3" t="s">
        <v>27</v>
      </c>
      <c r="G92" s="3" t="s">
        <v>28</v>
      </c>
      <c r="H92" s="19">
        <v>314.40615946977078</v>
      </c>
      <c r="I92" s="19">
        <v>7.2664027560707645</v>
      </c>
      <c r="J92" s="19">
        <v>13.376000000000023</v>
      </c>
      <c r="K92" s="19">
        <v>184.63700000000003</v>
      </c>
      <c r="L92" s="19">
        <v>117.63500000000005</v>
      </c>
      <c r="M92" s="19">
        <v>40.541999999999973</v>
      </c>
      <c r="N92" s="19">
        <v>100</v>
      </c>
      <c r="O92" s="19">
        <v>37.610694572499995</v>
      </c>
      <c r="P92" s="19">
        <v>57.392000000000017</v>
      </c>
      <c r="Q92" s="19">
        <v>66.052000000000021</v>
      </c>
      <c r="R92" s="19">
        <v>107.24373841889872</v>
      </c>
      <c r="S92" s="49">
        <v>52.239319710289521</v>
      </c>
      <c r="T92" s="19">
        <v>19.751000000000005</v>
      </c>
      <c r="U92" s="19">
        <v>-3.1979999999999995</v>
      </c>
      <c r="V92" s="19">
        <v>8.6280252172002676</v>
      </c>
      <c r="W92" s="19">
        <v>45.123714013134105</v>
      </c>
      <c r="X92" s="19">
        <v>5.1642250081502166</v>
      </c>
      <c r="Y92" s="39">
        <f t="shared" si="1"/>
        <v>1173.8692791660144</v>
      </c>
      <c r="Z92" s="19"/>
      <c r="AA92" s="19"/>
      <c r="AB92" s="19"/>
      <c r="AC92" s="19"/>
    </row>
    <row r="93" spans="1:29" x14ac:dyDescent="0.35">
      <c r="A93">
        <v>15</v>
      </c>
      <c r="B93">
        <v>6</v>
      </c>
      <c r="C93" s="20"/>
      <c r="E93" t="s">
        <v>31</v>
      </c>
      <c r="F93" s="3" t="s">
        <v>27</v>
      </c>
      <c r="G93" s="3" t="s">
        <v>28</v>
      </c>
      <c r="H93" s="19">
        <v>-160.84936846943782</v>
      </c>
      <c r="I93" s="19">
        <v>1.7682327583995887</v>
      </c>
      <c r="J93" s="19">
        <v>-20.022999999999989</v>
      </c>
      <c r="K93" s="19">
        <v>260.65900000000005</v>
      </c>
      <c r="L93" s="19">
        <v>-61.66900000000004</v>
      </c>
      <c r="M93" s="19">
        <v>65.337999999999965</v>
      </c>
      <c r="N93" s="19">
        <v>0</v>
      </c>
      <c r="O93" s="19">
        <v>46.602038398297992</v>
      </c>
      <c r="P93" s="19">
        <v>7.1270000000000131</v>
      </c>
      <c r="Q93" s="19">
        <v>-8.6210000000000306</v>
      </c>
      <c r="R93" s="19">
        <v>-8.4052505438892808</v>
      </c>
      <c r="S93" s="4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39">
        <f t="shared" si="1"/>
        <v>121.92665214337043</v>
      </c>
      <c r="Z93" s="19"/>
      <c r="AA93" s="19"/>
      <c r="AB93" s="19"/>
      <c r="AC93" s="19"/>
    </row>
    <row r="94" spans="1:29" x14ac:dyDescent="0.35">
      <c r="A94">
        <v>15</v>
      </c>
      <c r="B94">
        <v>7</v>
      </c>
      <c r="C94" s="20"/>
      <c r="E94" t="s">
        <v>33</v>
      </c>
      <c r="F94" s="3" t="s">
        <v>27</v>
      </c>
      <c r="G94" s="3" t="s">
        <v>28</v>
      </c>
      <c r="H94" s="19">
        <v>-1.7451923643254901</v>
      </c>
      <c r="I94" s="19">
        <v>-0.49855603764860879</v>
      </c>
      <c r="J94" s="19">
        <v>-24.035</v>
      </c>
      <c r="K94" s="19">
        <v>-8.4610000000000039</v>
      </c>
      <c r="L94" s="19">
        <v>-8.3439999999999923</v>
      </c>
      <c r="M94" s="19">
        <v>1.7360000000000007</v>
      </c>
      <c r="N94" s="19">
        <v>0</v>
      </c>
      <c r="O94" s="19">
        <v>6.2229813699999976</v>
      </c>
      <c r="P94" s="19">
        <v>3.1670000000000007</v>
      </c>
      <c r="Q94" s="19">
        <v>31.241000000000003</v>
      </c>
      <c r="R94" s="19">
        <v>-9.7559717329320641</v>
      </c>
      <c r="S94" s="50"/>
      <c r="T94" s="22"/>
      <c r="U94" s="22"/>
      <c r="V94" s="22"/>
      <c r="W94" s="22"/>
      <c r="X94" s="22"/>
      <c r="Y94" s="39">
        <f t="shared" si="1"/>
        <v>-10.472738764906161</v>
      </c>
      <c r="Z94" s="19"/>
      <c r="AA94" s="19"/>
      <c r="AB94" s="19"/>
      <c r="AC94" s="19"/>
    </row>
    <row r="95" spans="1:29" x14ac:dyDescent="0.35">
      <c r="A95">
        <v>15</v>
      </c>
      <c r="B95">
        <v>8</v>
      </c>
      <c r="C95" s="20"/>
      <c r="E95" t="s">
        <v>35</v>
      </c>
      <c r="F95" s="3" t="s">
        <v>27</v>
      </c>
      <c r="G95" s="3" t="s">
        <v>28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49">
        <v>0</v>
      </c>
      <c r="T95" s="19">
        <v>0</v>
      </c>
      <c r="U95" s="19">
        <v>3.5527136788005009E-15</v>
      </c>
      <c r="V95" s="19">
        <v>0</v>
      </c>
      <c r="W95" s="19">
        <v>0</v>
      </c>
      <c r="X95" s="19">
        <v>0</v>
      </c>
      <c r="Y95" s="39">
        <f t="shared" si="1"/>
        <v>3.5527136788005009E-15</v>
      </c>
      <c r="Z95" s="19"/>
      <c r="AA95" s="19"/>
      <c r="AB95" s="19"/>
      <c r="AC95" s="19"/>
    </row>
    <row r="96" spans="1:29" x14ac:dyDescent="0.35">
      <c r="A96">
        <v>15</v>
      </c>
      <c r="C96" s="20"/>
      <c r="E96" s="21" t="s">
        <v>37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49"/>
      <c r="T96" s="19"/>
      <c r="U96" s="19"/>
      <c r="V96" s="19"/>
      <c r="W96" s="19"/>
      <c r="X96" s="19"/>
      <c r="Y96" s="39">
        <f t="shared" si="1"/>
        <v>0</v>
      </c>
      <c r="AA96" s="19"/>
      <c r="AB96" s="19"/>
      <c r="AC96" s="19"/>
    </row>
    <row r="97" spans="1:29" x14ac:dyDescent="0.35">
      <c r="A97">
        <v>15</v>
      </c>
      <c r="B97">
        <v>9</v>
      </c>
      <c r="C97" s="20"/>
      <c r="E97" t="s">
        <v>26</v>
      </c>
      <c r="F97" s="3" t="s">
        <v>27</v>
      </c>
      <c r="G97" s="3" t="s">
        <v>28</v>
      </c>
      <c r="H97" s="19">
        <v>-12.142804740214331</v>
      </c>
      <c r="I97" s="19">
        <v>4.2810576287731665</v>
      </c>
      <c r="J97" s="19">
        <v>55.459000000000003</v>
      </c>
      <c r="K97" s="19">
        <v>41.838000000000001</v>
      </c>
      <c r="L97" s="19">
        <v>58.625</v>
      </c>
      <c r="M97" s="19">
        <v>40.594000000000015</v>
      </c>
      <c r="N97" s="19">
        <v>0</v>
      </c>
      <c r="O97" s="19">
        <v>0.52838200000000013</v>
      </c>
      <c r="P97" s="19">
        <v>-34.620999999999995</v>
      </c>
      <c r="Q97" s="19">
        <v>-11.340000000000005</v>
      </c>
      <c r="R97" s="19">
        <v>14.358999999999995</v>
      </c>
      <c r="S97" s="49">
        <v>5.2356082064860061</v>
      </c>
      <c r="T97" s="19">
        <v>-8.0039999999999978</v>
      </c>
      <c r="U97" s="19">
        <v>-1.4139999999999988</v>
      </c>
      <c r="V97" s="19">
        <v>1.4730009090285012</v>
      </c>
      <c r="W97" s="19">
        <v>-0.20066051891906866</v>
      </c>
      <c r="X97" s="19">
        <v>1.9999999999731344E-4</v>
      </c>
      <c r="Y97" s="39">
        <f t="shared" si="1"/>
        <v>154.67078348515432</v>
      </c>
      <c r="Z97" s="19"/>
      <c r="AA97" s="19"/>
      <c r="AB97" s="19"/>
      <c r="AC97" s="19"/>
    </row>
    <row r="98" spans="1:29" x14ac:dyDescent="0.35">
      <c r="A98">
        <v>15</v>
      </c>
      <c r="B98">
        <v>10</v>
      </c>
      <c r="C98" s="20"/>
      <c r="E98" t="s">
        <v>29</v>
      </c>
      <c r="F98" s="3" t="s">
        <v>27</v>
      </c>
      <c r="G98" s="3" t="s">
        <v>28</v>
      </c>
      <c r="H98" s="19">
        <v>297.45949285833876</v>
      </c>
      <c r="I98" s="19">
        <v>13.579797146617413</v>
      </c>
      <c r="J98" s="19">
        <v>15.695000000000036</v>
      </c>
      <c r="K98" s="19">
        <v>250.79300000000001</v>
      </c>
      <c r="L98" s="19">
        <v>232.46300000000019</v>
      </c>
      <c r="M98" s="19">
        <v>29.41899999999999</v>
      </c>
      <c r="N98" s="19">
        <v>0</v>
      </c>
      <c r="O98" s="19">
        <v>63.667242572096029</v>
      </c>
      <c r="P98" s="19">
        <v>69.153000000000162</v>
      </c>
      <c r="Q98" s="19">
        <v>68.149000000000001</v>
      </c>
      <c r="R98" s="19">
        <v>138.25699999999983</v>
      </c>
      <c r="S98" s="49">
        <v>72.02195048148748</v>
      </c>
      <c r="T98" s="19">
        <v>30.256000000000022</v>
      </c>
      <c r="U98" s="19">
        <v>-8.7509999999999941</v>
      </c>
      <c r="V98" s="19">
        <v>13.705627859266286</v>
      </c>
      <c r="W98" s="19">
        <v>58.889998519847254</v>
      </c>
      <c r="X98" s="19">
        <v>3.2903368989817192</v>
      </c>
      <c r="Y98" s="39">
        <f t="shared" si="1"/>
        <v>1348.0484463366354</v>
      </c>
      <c r="Z98" s="19"/>
      <c r="AA98" s="19"/>
      <c r="AB98" s="19"/>
      <c r="AC98" s="19"/>
    </row>
    <row r="99" spans="1:29" x14ac:dyDescent="0.35">
      <c r="A99">
        <v>15</v>
      </c>
      <c r="B99">
        <v>11</v>
      </c>
      <c r="C99" s="20"/>
      <c r="E99" t="s">
        <v>31</v>
      </c>
      <c r="F99" s="3" t="s">
        <v>27</v>
      </c>
      <c r="G99" s="3" t="s">
        <v>28</v>
      </c>
      <c r="H99" s="19">
        <v>-166.50804128657205</v>
      </c>
      <c r="I99" s="19">
        <v>3.8455044372405602</v>
      </c>
      <c r="J99" s="19">
        <v>6.7450000000000045</v>
      </c>
      <c r="K99" s="19">
        <v>383.46199999999976</v>
      </c>
      <c r="L99" s="19">
        <v>-169.40900000000008</v>
      </c>
      <c r="M99" s="19">
        <v>-6.958000000000105</v>
      </c>
      <c r="N99" s="19">
        <v>0</v>
      </c>
      <c r="O99" s="19">
        <v>123.37145939870197</v>
      </c>
      <c r="P99" s="19">
        <v>16.662000000000063</v>
      </c>
      <c r="Q99" s="19">
        <v>-14.403999999999911</v>
      </c>
      <c r="R99" s="19">
        <v>71.878996609502451</v>
      </c>
      <c r="S99" s="4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39">
        <f t="shared" si="1"/>
        <v>248.68591915887265</v>
      </c>
      <c r="Z99" s="19"/>
      <c r="AA99" s="19"/>
      <c r="AB99" s="19"/>
      <c r="AC99" s="19"/>
    </row>
    <row r="100" spans="1:29" x14ac:dyDescent="0.35">
      <c r="A100">
        <v>15</v>
      </c>
      <c r="B100">
        <v>12</v>
      </c>
      <c r="C100" s="20"/>
      <c r="E100" t="s">
        <v>33</v>
      </c>
      <c r="F100" s="3" t="s">
        <v>27</v>
      </c>
      <c r="G100" s="3" t="s">
        <v>28</v>
      </c>
      <c r="H100" s="19">
        <v>-16.554489426895032</v>
      </c>
      <c r="I100" s="19">
        <v>-0.88349323639222144</v>
      </c>
      <c r="J100" s="19">
        <v>-42.277000000000001</v>
      </c>
      <c r="K100" s="19">
        <v>-7.0359999999999978</v>
      </c>
      <c r="L100" s="19">
        <v>-13.21299999999999</v>
      </c>
      <c r="M100" s="19">
        <v>0.94399999999999684</v>
      </c>
      <c r="N100" s="19">
        <v>0</v>
      </c>
      <c r="O100" s="19">
        <v>11.716282370000002</v>
      </c>
      <c r="P100" s="19">
        <v>17.919999999999991</v>
      </c>
      <c r="Q100" s="19">
        <v>31.710999999999999</v>
      </c>
      <c r="R100" s="19">
        <v>-20.020264320103536</v>
      </c>
      <c r="S100" s="50"/>
      <c r="T100" s="22"/>
      <c r="U100" s="22"/>
      <c r="V100" s="22"/>
      <c r="W100" s="22"/>
      <c r="X100" s="22"/>
      <c r="Y100" s="39">
        <f t="shared" si="1"/>
        <v>-37.692964613390799</v>
      </c>
      <c r="Z100" s="19"/>
      <c r="AA100" s="19"/>
      <c r="AB100" s="19"/>
      <c r="AC100" s="19"/>
    </row>
    <row r="101" spans="1:29" x14ac:dyDescent="0.35">
      <c r="A101">
        <v>15</v>
      </c>
      <c r="B101">
        <v>13</v>
      </c>
      <c r="C101" s="23"/>
      <c r="D101" s="65"/>
      <c r="E101" s="24" t="s">
        <v>35</v>
      </c>
      <c r="F101" s="3" t="s">
        <v>27</v>
      </c>
      <c r="G101" s="3" t="s">
        <v>28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51">
        <v>0</v>
      </c>
      <c r="T101" s="25">
        <v>0</v>
      </c>
      <c r="U101" s="25">
        <v>3.5527136788005009E-15</v>
      </c>
      <c r="V101" s="25">
        <v>0</v>
      </c>
      <c r="W101" s="25">
        <v>0</v>
      </c>
      <c r="X101" s="25">
        <v>0</v>
      </c>
      <c r="Y101" s="39">
        <f t="shared" si="1"/>
        <v>3.5527136788005009E-15</v>
      </c>
      <c r="Z101" s="19"/>
      <c r="AA101" s="19"/>
      <c r="AB101" s="19"/>
      <c r="AC101" s="19"/>
    </row>
    <row r="102" spans="1:29" x14ac:dyDescent="0.35">
      <c r="A102">
        <v>16</v>
      </c>
      <c r="C102" s="15">
        <v>9</v>
      </c>
      <c r="D102" s="67" t="s">
        <v>44</v>
      </c>
      <c r="E102" s="16" t="s">
        <v>25</v>
      </c>
      <c r="F102" s="17"/>
      <c r="G102" s="17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48"/>
      <c r="T102" s="18"/>
      <c r="U102" s="18"/>
      <c r="V102" s="18"/>
      <c r="W102" s="18"/>
      <c r="X102" s="18"/>
      <c r="Y102" s="39">
        <f t="shared" si="1"/>
        <v>0</v>
      </c>
      <c r="Z102" s="19"/>
      <c r="AA102" s="19"/>
      <c r="AB102" s="19"/>
      <c r="AC102" s="19"/>
    </row>
    <row r="103" spans="1:29" x14ac:dyDescent="0.35">
      <c r="A103">
        <v>16</v>
      </c>
      <c r="B103">
        <v>4</v>
      </c>
      <c r="C103" s="20"/>
      <c r="E103" t="s">
        <v>26</v>
      </c>
      <c r="F103" s="3" t="s">
        <v>45</v>
      </c>
      <c r="G103" s="3" t="s">
        <v>46</v>
      </c>
      <c r="H103" s="26">
        <v>0.55000000000000004</v>
      </c>
      <c r="I103" s="26">
        <v>0.4603994486619869</v>
      </c>
      <c r="J103" s="26">
        <v>0.55000000000000004</v>
      </c>
      <c r="K103" s="26">
        <v>0.63549999999999995</v>
      </c>
      <c r="L103" s="26">
        <v>0.5</v>
      </c>
      <c r="M103" s="26">
        <v>0.5</v>
      </c>
      <c r="N103" s="26">
        <v>0.25</v>
      </c>
      <c r="O103" s="26">
        <v>0.5</v>
      </c>
      <c r="P103" s="26">
        <v>0.57340000000000002</v>
      </c>
      <c r="Q103" s="26">
        <v>0.56140000000000001</v>
      </c>
      <c r="R103" s="26">
        <v>0.55000000000000004</v>
      </c>
      <c r="S103" s="52">
        <v>0.53485640370716903</v>
      </c>
      <c r="T103" s="26">
        <v>0.55000000000000004</v>
      </c>
      <c r="U103" s="26">
        <v>0.4</v>
      </c>
      <c r="V103" s="26">
        <v>0.55368772970621793</v>
      </c>
      <c r="W103" s="26">
        <v>0.61909999999999998</v>
      </c>
      <c r="X103" s="26">
        <v>0.54938515744212402</v>
      </c>
      <c r="Y103" s="39">
        <f t="shared" si="1"/>
        <v>8.8377287395174982</v>
      </c>
      <c r="Z103" s="19"/>
      <c r="AA103" s="19"/>
      <c r="AB103" s="19"/>
      <c r="AC103" s="19"/>
    </row>
    <row r="104" spans="1:29" x14ac:dyDescent="0.35">
      <c r="A104">
        <v>16</v>
      </c>
      <c r="B104">
        <v>5</v>
      </c>
      <c r="C104" s="20"/>
      <c r="E104" t="s">
        <v>29</v>
      </c>
      <c r="F104" s="3" t="s">
        <v>45</v>
      </c>
      <c r="G104" s="3" t="s">
        <v>46</v>
      </c>
      <c r="H104" s="26">
        <v>0.55000000000000004</v>
      </c>
      <c r="I104" s="26">
        <v>0.4603994486619869</v>
      </c>
      <c r="J104" s="26">
        <v>0.55000000000000004</v>
      </c>
      <c r="K104" s="26">
        <v>0.63549999999999995</v>
      </c>
      <c r="L104" s="26">
        <v>0.5</v>
      </c>
      <c r="M104" s="26">
        <v>0.5</v>
      </c>
      <c r="N104" s="26">
        <v>0.25</v>
      </c>
      <c r="O104" s="26">
        <v>0.5</v>
      </c>
      <c r="P104" s="26">
        <v>0.57340000000000002</v>
      </c>
      <c r="Q104" s="26">
        <v>0.56140000000000001</v>
      </c>
      <c r="R104" s="26">
        <v>0.55000000000000004</v>
      </c>
      <c r="S104" s="52">
        <v>0.53485640370716903</v>
      </c>
      <c r="T104" s="26">
        <v>0.55000000000000004</v>
      </c>
      <c r="U104" s="26">
        <v>0.4</v>
      </c>
      <c r="V104" s="26">
        <v>0.55368772970621793</v>
      </c>
      <c r="W104" s="26">
        <v>0.61909999999999998</v>
      </c>
      <c r="X104" s="26">
        <v>0.54938515744212402</v>
      </c>
      <c r="Y104" s="39">
        <f t="shared" si="1"/>
        <v>8.8377287395174982</v>
      </c>
      <c r="Z104" s="19"/>
      <c r="AA104" s="19"/>
      <c r="AB104" s="19"/>
      <c r="AC104" s="19"/>
    </row>
    <row r="105" spans="1:29" x14ac:dyDescent="0.35">
      <c r="A105">
        <v>16</v>
      </c>
      <c r="B105">
        <v>6</v>
      </c>
      <c r="C105" s="20"/>
      <c r="E105" t="s">
        <v>31</v>
      </c>
      <c r="F105" s="3" t="s">
        <v>45</v>
      </c>
      <c r="G105" s="3" t="s">
        <v>46</v>
      </c>
      <c r="H105" s="26">
        <v>0.55000000000000004</v>
      </c>
      <c r="I105" s="26">
        <v>0.40886744284480947</v>
      </c>
      <c r="J105" s="26">
        <v>0.55000000000000004</v>
      </c>
      <c r="K105" s="26">
        <v>0.63919999999999999</v>
      </c>
      <c r="L105" s="26">
        <v>0.5</v>
      </c>
      <c r="M105" s="26">
        <v>0.5</v>
      </c>
      <c r="N105" s="26">
        <v>0.25</v>
      </c>
      <c r="O105" s="26">
        <v>0.5</v>
      </c>
      <c r="P105" s="26">
        <v>0.58489999999999998</v>
      </c>
      <c r="Q105" s="26">
        <v>0.5867</v>
      </c>
      <c r="R105" s="26">
        <v>0.55000000000000004</v>
      </c>
      <c r="S105" s="52">
        <v>0</v>
      </c>
      <c r="T105" s="26">
        <v>0.55000000000000004</v>
      </c>
      <c r="U105" s="26">
        <v>0</v>
      </c>
      <c r="V105" s="26">
        <v>0</v>
      </c>
      <c r="W105" s="26">
        <v>0</v>
      </c>
      <c r="X105" s="26">
        <v>0</v>
      </c>
      <c r="Y105" s="39">
        <f t="shared" si="1"/>
        <v>6.1696674428448102</v>
      </c>
      <c r="Z105" s="19"/>
      <c r="AA105" s="19"/>
      <c r="AB105" s="19"/>
      <c r="AC105" s="19"/>
    </row>
    <row r="106" spans="1:29" x14ac:dyDescent="0.35">
      <c r="A106">
        <v>16</v>
      </c>
      <c r="B106">
        <v>7</v>
      </c>
      <c r="C106" s="20"/>
      <c r="E106" t="s">
        <v>33</v>
      </c>
      <c r="F106" s="3" t="s">
        <v>45</v>
      </c>
      <c r="G106" s="3" t="s">
        <v>46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53"/>
      <c r="T106" s="27"/>
      <c r="U106" s="27"/>
      <c r="V106" s="27"/>
      <c r="W106" s="27"/>
      <c r="X106" s="27"/>
      <c r="Y106" s="39">
        <f t="shared" si="1"/>
        <v>0</v>
      </c>
      <c r="Z106" s="19"/>
      <c r="AA106" s="19"/>
      <c r="AB106" s="19"/>
      <c r="AC106" s="19"/>
    </row>
    <row r="107" spans="1:29" x14ac:dyDescent="0.35">
      <c r="A107">
        <v>16</v>
      </c>
      <c r="B107">
        <v>8</v>
      </c>
      <c r="C107" s="20"/>
      <c r="E107" t="s">
        <v>35</v>
      </c>
      <c r="F107" s="3" t="s">
        <v>45</v>
      </c>
      <c r="G107" s="3" t="s">
        <v>46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0.42</v>
      </c>
      <c r="O107" s="26">
        <v>0</v>
      </c>
      <c r="P107" s="26">
        <v>0</v>
      </c>
      <c r="Q107" s="26">
        <v>0</v>
      </c>
      <c r="R107" s="26">
        <v>0</v>
      </c>
      <c r="S107" s="52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39">
        <f t="shared" si="1"/>
        <v>0.42</v>
      </c>
      <c r="Z107" s="19"/>
      <c r="AA107" s="19"/>
      <c r="AB107" s="19"/>
      <c r="AC107" s="19"/>
    </row>
    <row r="108" spans="1:29" x14ac:dyDescent="0.35">
      <c r="A108">
        <v>16</v>
      </c>
      <c r="C108" s="20"/>
      <c r="E108" s="21" t="s">
        <v>37</v>
      </c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52"/>
      <c r="T108" s="26"/>
      <c r="U108" s="26"/>
      <c r="V108" s="26"/>
      <c r="W108" s="26"/>
      <c r="X108" s="26"/>
      <c r="Y108" s="39">
        <f t="shared" si="1"/>
        <v>0</v>
      </c>
      <c r="Z108" s="19"/>
      <c r="AA108" s="19"/>
      <c r="AB108" s="19"/>
      <c r="AC108" s="19"/>
    </row>
    <row r="109" spans="1:29" x14ac:dyDescent="0.35">
      <c r="A109">
        <v>16</v>
      </c>
      <c r="B109">
        <v>9</v>
      </c>
      <c r="C109" s="20"/>
      <c r="E109" t="s">
        <v>26</v>
      </c>
      <c r="F109" s="3" t="s">
        <v>45</v>
      </c>
      <c r="G109" s="3" t="s">
        <v>46</v>
      </c>
      <c r="H109" s="26">
        <v>0.55000000000000004</v>
      </c>
      <c r="I109" s="26">
        <v>0.4603994486619869</v>
      </c>
      <c r="J109" s="26">
        <v>0.55000000000000004</v>
      </c>
      <c r="K109" s="26">
        <v>0.63549999999999995</v>
      </c>
      <c r="L109" s="26">
        <v>0.5</v>
      </c>
      <c r="M109" s="26">
        <v>0.5</v>
      </c>
      <c r="N109" s="26">
        <v>0.25</v>
      </c>
      <c r="O109" s="26">
        <v>0.5</v>
      </c>
      <c r="P109" s="26">
        <v>0.57340000000000002</v>
      </c>
      <c r="Q109" s="26">
        <v>0.56140000000000001</v>
      </c>
      <c r="R109" s="26">
        <v>0.55000000000000004</v>
      </c>
      <c r="S109" s="52">
        <v>0.53485640370716903</v>
      </c>
      <c r="T109" s="26">
        <v>0.55000000000000004</v>
      </c>
      <c r="U109" s="26">
        <v>0.4</v>
      </c>
      <c r="V109" s="26">
        <v>0.55368772970621805</v>
      </c>
      <c r="W109" s="26">
        <v>0.61909999999999998</v>
      </c>
      <c r="X109" s="26">
        <v>0.54938515744212402</v>
      </c>
      <c r="Y109" s="39">
        <f t="shared" si="1"/>
        <v>8.8377287395174982</v>
      </c>
      <c r="Z109" s="19"/>
      <c r="AA109" s="19"/>
      <c r="AB109" s="19"/>
      <c r="AC109" s="19"/>
    </row>
    <row r="110" spans="1:29" x14ac:dyDescent="0.35">
      <c r="A110">
        <v>16</v>
      </c>
      <c r="B110">
        <v>10</v>
      </c>
      <c r="C110" s="20"/>
      <c r="E110" t="s">
        <v>29</v>
      </c>
      <c r="F110" s="3" t="s">
        <v>45</v>
      </c>
      <c r="G110" s="3" t="s">
        <v>46</v>
      </c>
      <c r="H110" s="26">
        <v>0.55000000000000004</v>
      </c>
      <c r="I110" s="26">
        <v>0.4603994486619869</v>
      </c>
      <c r="J110" s="26">
        <v>0.55000000000000004</v>
      </c>
      <c r="K110" s="26">
        <v>0.63549999999999995</v>
      </c>
      <c r="L110" s="26">
        <v>0.5</v>
      </c>
      <c r="M110" s="26">
        <v>0.5</v>
      </c>
      <c r="N110" s="26">
        <v>0.25</v>
      </c>
      <c r="O110" s="26">
        <v>0.5</v>
      </c>
      <c r="P110" s="26">
        <v>0.57340000000000002</v>
      </c>
      <c r="Q110" s="26">
        <v>0.56140000000000001</v>
      </c>
      <c r="R110" s="26">
        <v>0.55000000000000004</v>
      </c>
      <c r="S110" s="52">
        <v>0.53485640370716903</v>
      </c>
      <c r="T110" s="26">
        <v>0.55000000000000004</v>
      </c>
      <c r="U110" s="26">
        <v>0.4</v>
      </c>
      <c r="V110" s="26">
        <v>0.55368772970621805</v>
      </c>
      <c r="W110" s="26">
        <v>0.61909999999999998</v>
      </c>
      <c r="X110" s="26">
        <v>0.54938515744212402</v>
      </c>
      <c r="Y110" s="39">
        <f t="shared" si="1"/>
        <v>8.8377287395174982</v>
      </c>
      <c r="Z110" s="19"/>
      <c r="AA110" s="19"/>
      <c r="AB110" s="19"/>
      <c r="AC110" s="19"/>
    </row>
    <row r="111" spans="1:29" x14ac:dyDescent="0.35">
      <c r="A111">
        <v>16</v>
      </c>
      <c r="B111">
        <v>11</v>
      </c>
      <c r="C111" s="20"/>
      <c r="E111" t="s">
        <v>31</v>
      </c>
      <c r="F111" s="3" t="s">
        <v>45</v>
      </c>
      <c r="G111" s="3" t="s">
        <v>46</v>
      </c>
      <c r="H111" s="26">
        <v>0.55000000000000004</v>
      </c>
      <c r="I111" s="26">
        <v>0.40886744284480947</v>
      </c>
      <c r="J111" s="26">
        <v>0.55000000000000004</v>
      </c>
      <c r="K111" s="26">
        <v>0.63919999999999999</v>
      </c>
      <c r="L111" s="26">
        <v>0.5</v>
      </c>
      <c r="M111" s="26">
        <v>0.5</v>
      </c>
      <c r="N111" s="26">
        <v>0.25</v>
      </c>
      <c r="O111" s="26">
        <v>0.5</v>
      </c>
      <c r="P111" s="26">
        <v>0.58489999999999998</v>
      </c>
      <c r="Q111" s="26">
        <v>0.5867</v>
      </c>
      <c r="R111" s="26">
        <v>0.55000000000000004</v>
      </c>
      <c r="S111" s="52">
        <v>0</v>
      </c>
      <c r="T111" s="26">
        <v>0.55000000000000004</v>
      </c>
      <c r="U111" s="26">
        <v>0</v>
      </c>
      <c r="V111" s="26">
        <v>0</v>
      </c>
      <c r="W111" s="26">
        <v>0</v>
      </c>
      <c r="X111" s="26">
        <v>0</v>
      </c>
      <c r="Y111" s="39">
        <f t="shared" si="1"/>
        <v>6.1696674428448102</v>
      </c>
      <c r="Z111" s="19"/>
      <c r="AA111" s="19"/>
      <c r="AB111" s="19"/>
      <c r="AC111" s="19"/>
    </row>
    <row r="112" spans="1:29" x14ac:dyDescent="0.35">
      <c r="A112">
        <v>16</v>
      </c>
      <c r="B112">
        <v>12</v>
      </c>
      <c r="C112" s="20"/>
      <c r="E112" t="s">
        <v>33</v>
      </c>
      <c r="F112" s="3" t="s">
        <v>45</v>
      </c>
      <c r="G112" s="3" t="s">
        <v>46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53"/>
      <c r="T112" s="27"/>
      <c r="U112" s="27"/>
      <c r="V112" s="27"/>
      <c r="W112" s="27"/>
      <c r="X112" s="27"/>
      <c r="Y112" s="39">
        <f t="shared" si="1"/>
        <v>0</v>
      </c>
      <c r="Z112" s="19"/>
      <c r="AA112" s="19"/>
      <c r="AB112" s="19"/>
      <c r="AC112" s="19"/>
    </row>
    <row r="113" spans="1:29" x14ac:dyDescent="0.35">
      <c r="A113">
        <v>16</v>
      </c>
      <c r="B113">
        <v>13</v>
      </c>
      <c r="C113" s="23"/>
      <c r="D113" s="65"/>
      <c r="E113" s="24" t="s">
        <v>35</v>
      </c>
      <c r="F113" s="3" t="s">
        <v>45</v>
      </c>
      <c r="G113" s="3" t="s">
        <v>46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0.42</v>
      </c>
      <c r="O113" s="28">
        <v>0</v>
      </c>
      <c r="P113" s="28">
        <v>0</v>
      </c>
      <c r="Q113" s="28">
        <v>0</v>
      </c>
      <c r="R113" s="28">
        <v>0</v>
      </c>
      <c r="S113" s="54">
        <v>0</v>
      </c>
      <c r="T113" s="28">
        <v>0</v>
      </c>
      <c r="U113" s="28">
        <v>0</v>
      </c>
      <c r="V113" s="28">
        <v>0</v>
      </c>
      <c r="W113" s="28">
        <v>0</v>
      </c>
      <c r="X113" s="28">
        <v>0</v>
      </c>
      <c r="Y113" s="39">
        <f t="shared" si="1"/>
        <v>0.42</v>
      </c>
      <c r="Z113" s="19"/>
      <c r="AA113" s="19"/>
      <c r="AB113" s="19"/>
      <c r="AC113" s="19"/>
    </row>
    <row r="114" spans="1:29" x14ac:dyDescent="0.35">
      <c r="A114">
        <v>17</v>
      </c>
      <c r="C114" s="15">
        <v>10</v>
      </c>
      <c r="D114" s="67" t="s">
        <v>47</v>
      </c>
      <c r="E114" s="16" t="s">
        <v>25</v>
      </c>
      <c r="F114" s="17"/>
      <c r="G114" s="17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48"/>
      <c r="T114" s="18"/>
      <c r="U114" s="18"/>
      <c r="V114" s="18"/>
      <c r="W114" s="18"/>
      <c r="X114" s="18"/>
      <c r="Y114" s="39">
        <f t="shared" si="1"/>
        <v>0</v>
      </c>
      <c r="Z114" s="19"/>
      <c r="AA114" s="19"/>
      <c r="AB114" s="19"/>
      <c r="AC114" s="19"/>
    </row>
    <row r="115" spans="1:29" x14ac:dyDescent="0.35">
      <c r="A115">
        <v>17</v>
      </c>
      <c r="B115">
        <v>4</v>
      </c>
      <c r="C115" s="20"/>
      <c r="E115" t="s">
        <v>26</v>
      </c>
      <c r="F115" s="3" t="s">
        <v>45</v>
      </c>
      <c r="G115" s="3" t="s">
        <v>46</v>
      </c>
      <c r="H115" s="26">
        <v>0.45</v>
      </c>
      <c r="I115" s="26">
        <v>0.5</v>
      </c>
      <c r="J115" s="26">
        <v>0.45</v>
      </c>
      <c r="K115" s="26">
        <v>0.36449999999999999</v>
      </c>
      <c r="L115" s="26">
        <v>0.5</v>
      </c>
      <c r="M115" s="26">
        <v>0.5</v>
      </c>
      <c r="N115" s="26">
        <v>0.67729539049271703</v>
      </c>
      <c r="O115" s="26">
        <v>0.5</v>
      </c>
      <c r="P115" s="26">
        <v>0.42659999999999998</v>
      </c>
      <c r="Q115" s="26">
        <v>0.43859999999999999</v>
      </c>
      <c r="R115" s="26">
        <v>0.44999999999999996</v>
      </c>
      <c r="S115" s="52">
        <v>0.46514359629283097</v>
      </c>
      <c r="T115" s="26">
        <v>0.45</v>
      </c>
      <c r="U115" s="26">
        <v>0.5</v>
      </c>
      <c r="V115" s="26">
        <v>0.44631227029378195</v>
      </c>
      <c r="W115" s="26">
        <v>0.38090000000000002</v>
      </c>
      <c r="X115" s="26">
        <v>0.45061484255787598</v>
      </c>
      <c r="Y115" s="39">
        <f t="shared" si="1"/>
        <v>7.9499660996372068</v>
      </c>
      <c r="Z115" s="19"/>
      <c r="AA115" s="19"/>
      <c r="AB115" s="19"/>
      <c r="AC115" s="19"/>
    </row>
    <row r="116" spans="1:29" x14ac:dyDescent="0.35">
      <c r="A116">
        <v>17</v>
      </c>
      <c r="B116">
        <v>5</v>
      </c>
      <c r="C116" s="20"/>
      <c r="E116" t="s">
        <v>29</v>
      </c>
      <c r="F116" s="3" t="s">
        <v>45</v>
      </c>
      <c r="G116" s="3" t="s">
        <v>46</v>
      </c>
      <c r="H116" s="26">
        <v>0.45</v>
      </c>
      <c r="I116" s="26">
        <v>0.5</v>
      </c>
      <c r="J116" s="26">
        <v>0.45</v>
      </c>
      <c r="K116" s="26">
        <v>0.36449999999999999</v>
      </c>
      <c r="L116" s="26">
        <v>0.5</v>
      </c>
      <c r="M116" s="26">
        <v>0.5</v>
      </c>
      <c r="N116" s="26">
        <v>0.67729539049271703</v>
      </c>
      <c r="O116" s="26">
        <v>0.5</v>
      </c>
      <c r="P116" s="26">
        <v>0.42659999999999998</v>
      </c>
      <c r="Q116" s="26">
        <v>0.43859999999999999</v>
      </c>
      <c r="R116" s="26">
        <v>0.44999999999999996</v>
      </c>
      <c r="S116" s="52">
        <v>0.46514359629283097</v>
      </c>
      <c r="T116" s="26">
        <v>0.45</v>
      </c>
      <c r="U116" s="26">
        <v>0.5</v>
      </c>
      <c r="V116" s="26">
        <v>0.44631227029378195</v>
      </c>
      <c r="W116" s="26">
        <v>0.38090000000000002</v>
      </c>
      <c r="X116" s="26">
        <v>0.45061484255787598</v>
      </c>
      <c r="Y116" s="39">
        <f t="shared" si="1"/>
        <v>7.9499660996372068</v>
      </c>
      <c r="Z116" s="19"/>
      <c r="AA116" s="19"/>
      <c r="AB116" s="19"/>
      <c r="AC116" s="19"/>
    </row>
    <row r="117" spans="1:29" x14ac:dyDescent="0.35">
      <c r="A117">
        <v>17</v>
      </c>
      <c r="B117">
        <v>6</v>
      </c>
      <c r="C117" s="20"/>
      <c r="E117" t="s">
        <v>31</v>
      </c>
      <c r="F117" s="3" t="s">
        <v>45</v>
      </c>
      <c r="G117" s="3" t="s">
        <v>46</v>
      </c>
      <c r="H117" s="26">
        <v>0.45</v>
      </c>
      <c r="I117" s="26">
        <v>0.5</v>
      </c>
      <c r="J117" s="26">
        <v>0.45</v>
      </c>
      <c r="K117" s="26">
        <v>0.36080000000000001</v>
      </c>
      <c r="L117" s="26">
        <v>0.5</v>
      </c>
      <c r="M117" s="26">
        <v>0.5</v>
      </c>
      <c r="N117" s="26">
        <v>0.55778767865662504</v>
      </c>
      <c r="O117" s="26">
        <v>0.5</v>
      </c>
      <c r="P117" s="26">
        <v>0.41510000000000002</v>
      </c>
      <c r="Q117" s="26">
        <v>0.4133</v>
      </c>
      <c r="R117" s="26">
        <v>0.44999999999999996</v>
      </c>
      <c r="S117" s="52">
        <v>0</v>
      </c>
      <c r="T117" s="26">
        <v>0.45</v>
      </c>
      <c r="U117" s="26">
        <v>0</v>
      </c>
      <c r="V117" s="26">
        <v>0</v>
      </c>
      <c r="W117" s="26">
        <v>0</v>
      </c>
      <c r="X117" s="26">
        <v>0</v>
      </c>
      <c r="Y117" s="39">
        <f t="shared" si="1"/>
        <v>5.5469876786566257</v>
      </c>
      <c r="Z117" s="19"/>
      <c r="AA117" s="19"/>
      <c r="AB117" s="19"/>
      <c r="AC117" s="19"/>
    </row>
    <row r="118" spans="1:29" x14ac:dyDescent="0.35">
      <c r="A118">
        <v>17</v>
      </c>
      <c r="B118">
        <v>7</v>
      </c>
      <c r="C118" s="20"/>
      <c r="E118" t="s">
        <v>33</v>
      </c>
      <c r="F118" s="3" t="s">
        <v>45</v>
      </c>
      <c r="G118" s="3" t="s">
        <v>46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53"/>
      <c r="T118" s="27"/>
      <c r="U118" s="27"/>
      <c r="V118" s="27"/>
      <c r="W118" s="27"/>
      <c r="X118" s="27"/>
      <c r="Y118" s="39">
        <f t="shared" si="1"/>
        <v>0</v>
      </c>
      <c r="Z118" s="19"/>
      <c r="AA118" s="19"/>
      <c r="AB118" s="19"/>
      <c r="AC118" s="19"/>
    </row>
    <row r="119" spans="1:29" x14ac:dyDescent="0.35">
      <c r="A119">
        <v>17</v>
      </c>
      <c r="B119">
        <v>8</v>
      </c>
      <c r="C119" s="20"/>
      <c r="E119" t="s">
        <v>35</v>
      </c>
      <c r="F119" s="3" t="s">
        <v>45</v>
      </c>
      <c r="G119" s="3" t="s">
        <v>46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0.57199999999999995</v>
      </c>
      <c r="O119" s="26">
        <v>0</v>
      </c>
      <c r="P119" s="26">
        <v>0</v>
      </c>
      <c r="Q119" s="26">
        <v>0</v>
      </c>
      <c r="R119" s="26">
        <v>0</v>
      </c>
      <c r="S119" s="52">
        <v>0</v>
      </c>
      <c r="T119" s="26">
        <v>0</v>
      </c>
      <c r="U119" s="26">
        <v>0</v>
      </c>
      <c r="V119" s="26">
        <v>0</v>
      </c>
      <c r="W119" s="26">
        <v>0</v>
      </c>
      <c r="X119" s="26">
        <v>0</v>
      </c>
      <c r="Y119" s="39">
        <f t="shared" si="1"/>
        <v>0.57199999999999995</v>
      </c>
      <c r="Z119" s="19"/>
      <c r="AA119" s="19"/>
      <c r="AB119" s="19"/>
      <c r="AC119" s="19"/>
    </row>
    <row r="120" spans="1:29" x14ac:dyDescent="0.35">
      <c r="A120">
        <v>17</v>
      </c>
      <c r="C120" s="20"/>
      <c r="E120" s="21" t="s">
        <v>37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52"/>
      <c r="T120" s="26"/>
      <c r="U120" s="26"/>
      <c r="V120" s="26"/>
      <c r="W120" s="26"/>
      <c r="X120" s="26"/>
      <c r="Y120" s="39">
        <f t="shared" si="1"/>
        <v>0</v>
      </c>
      <c r="Z120" s="19"/>
      <c r="AA120" s="19"/>
      <c r="AB120" s="19"/>
      <c r="AC120" s="19"/>
    </row>
    <row r="121" spans="1:29" x14ac:dyDescent="0.35">
      <c r="A121">
        <v>17</v>
      </c>
      <c r="B121">
        <v>9</v>
      </c>
      <c r="C121" s="20"/>
      <c r="E121" t="s">
        <v>26</v>
      </c>
      <c r="F121" s="3" t="s">
        <v>45</v>
      </c>
      <c r="G121" s="3" t="s">
        <v>46</v>
      </c>
      <c r="H121" s="26">
        <v>0.45</v>
      </c>
      <c r="I121" s="26">
        <v>0.5</v>
      </c>
      <c r="J121" s="26">
        <v>0.45</v>
      </c>
      <c r="K121" s="26">
        <v>0.36449999999999999</v>
      </c>
      <c r="L121" s="26">
        <v>0.5</v>
      </c>
      <c r="M121" s="26">
        <v>0.5</v>
      </c>
      <c r="N121" s="26">
        <v>0.67729539049271703</v>
      </c>
      <c r="O121" s="26">
        <v>0.5</v>
      </c>
      <c r="P121" s="26">
        <v>0.42659999999999998</v>
      </c>
      <c r="Q121" s="26">
        <v>0.43859999999999999</v>
      </c>
      <c r="R121" s="26">
        <v>0.44999999999999996</v>
      </c>
      <c r="S121" s="52">
        <v>0.46514359629283097</v>
      </c>
      <c r="T121" s="26">
        <v>0.45</v>
      </c>
      <c r="U121" s="26">
        <v>0.5</v>
      </c>
      <c r="V121" s="26">
        <v>0.44631227029378201</v>
      </c>
      <c r="W121" s="26">
        <v>0.38090000000000002</v>
      </c>
      <c r="X121" s="26">
        <v>0.45061484255787598</v>
      </c>
      <c r="Y121" s="39">
        <f t="shared" si="1"/>
        <v>7.9499660996372068</v>
      </c>
      <c r="Z121" s="19"/>
      <c r="AA121" s="19"/>
      <c r="AB121" s="19"/>
      <c r="AC121" s="19"/>
    </row>
    <row r="122" spans="1:29" x14ac:dyDescent="0.35">
      <c r="A122">
        <v>17</v>
      </c>
      <c r="B122">
        <v>10</v>
      </c>
      <c r="C122" s="20"/>
      <c r="E122" t="s">
        <v>29</v>
      </c>
      <c r="F122" s="3" t="s">
        <v>45</v>
      </c>
      <c r="G122" s="3" t="s">
        <v>46</v>
      </c>
      <c r="H122" s="26">
        <v>0.45</v>
      </c>
      <c r="I122" s="26">
        <v>0.5</v>
      </c>
      <c r="J122" s="26">
        <v>0.45</v>
      </c>
      <c r="K122" s="26">
        <v>0.36449999999999999</v>
      </c>
      <c r="L122" s="26">
        <v>0.5</v>
      </c>
      <c r="M122" s="26">
        <v>0.5</v>
      </c>
      <c r="N122" s="26">
        <v>0.67729539049271703</v>
      </c>
      <c r="O122" s="26">
        <v>0.5</v>
      </c>
      <c r="P122" s="26">
        <v>0.42659999999999998</v>
      </c>
      <c r="Q122" s="26">
        <v>0.43859999999999999</v>
      </c>
      <c r="R122" s="26">
        <v>0.44999999999999996</v>
      </c>
      <c r="S122" s="52">
        <v>0.46514359629283097</v>
      </c>
      <c r="T122" s="26">
        <v>0.45</v>
      </c>
      <c r="U122" s="26">
        <v>0.5</v>
      </c>
      <c r="V122" s="26">
        <v>0.44631227029378195</v>
      </c>
      <c r="W122" s="26">
        <v>0.38090000000000002</v>
      </c>
      <c r="X122" s="26">
        <v>0.45061484255787598</v>
      </c>
      <c r="Y122" s="39">
        <f t="shared" si="1"/>
        <v>7.9499660996372068</v>
      </c>
      <c r="Z122" s="19"/>
      <c r="AA122" s="19"/>
      <c r="AB122" s="19"/>
      <c r="AC122" s="19"/>
    </row>
    <row r="123" spans="1:29" x14ac:dyDescent="0.35">
      <c r="A123">
        <v>17</v>
      </c>
      <c r="B123">
        <v>11</v>
      </c>
      <c r="C123" s="20"/>
      <c r="E123" t="s">
        <v>31</v>
      </c>
      <c r="F123" s="3" t="s">
        <v>45</v>
      </c>
      <c r="G123" s="3" t="s">
        <v>46</v>
      </c>
      <c r="H123" s="26">
        <v>0.45</v>
      </c>
      <c r="I123" s="26">
        <v>0.5</v>
      </c>
      <c r="J123" s="26">
        <v>0.45</v>
      </c>
      <c r="K123" s="26">
        <v>0.36080000000000001</v>
      </c>
      <c r="L123" s="26">
        <v>0.5</v>
      </c>
      <c r="M123" s="26">
        <v>0.5</v>
      </c>
      <c r="N123" s="26">
        <v>0.55778767865662504</v>
      </c>
      <c r="O123" s="26">
        <v>0.5</v>
      </c>
      <c r="P123" s="26">
        <v>0.41510000000000002</v>
      </c>
      <c r="Q123" s="26">
        <v>0.4133</v>
      </c>
      <c r="R123" s="26">
        <v>0.44999999999999996</v>
      </c>
      <c r="S123" s="52">
        <v>0</v>
      </c>
      <c r="T123" s="26">
        <v>0.45</v>
      </c>
      <c r="U123" s="26">
        <v>0</v>
      </c>
      <c r="V123" s="26">
        <v>0</v>
      </c>
      <c r="W123" s="26">
        <v>0</v>
      </c>
      <c r="X123" s="26">
        <v>0</v>
      </c>
      <c r="Y123" s="39">
        <f t="shared" si="1"/>
        <v>5.5469876786566257</v>
      </c>
      <c r="Z123" s="19"/>
      <c r="AA123" s="19"/>
      <c r="AB123" s="19"/>
      <c r="AC123" s="19"/>
    </row>
    <row r="124" spans="1:29" x14ac:dyDescent="0.35">
      <c r="A124">
        <v>17</v>
      </c>
      <c r="B124">
        <v>12</v>
      </c>
      <c r="C124" s="20"/>
      <c r="E124" t="s">
        <v>33</v>
      </c>
      <c r="F124" s="3" t="s">
        <v>45</v>
      </c>
      <c r="G124" s="3" t="s">
        <v>46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53"/>
      <c r="T124" s="27"/>
      <c r="U124" s="27"/>
      <c r="V124" s="27"/>
      <c r="W124" s="27"/>
      <c r="X124" s="27"/>
      <c r="Y124" s="39">
        <f t="shared" si="1"/>
        <v>0</v>
      </c>
      <c r="Z124" s="19"/>
      <c r="AA124" s="19"/>
      <c r="AB124" s="19"/>
      <c r="AC124" s="19"/>
    </row>
    <row r="125" spans="1:29" x14ac:dyDescent="0.35">
      <c r="A125">
        <v>17</v>
      </c>
      <c r="B125">
        <v>13</v>
      </c>
      <c r="C125" s="23"/>
      <c r="D125" s="65"/>
      <c r="E125" s="24" t="s">
        <v>35</v>
      </c>
      <c r="F125" s="3" t="s">
        <v>45</v>
      </c>
      <c r="G125" s="3" t="s">
        <v>46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0.57199999999999995</v>
      </c>
      <c r="O125" s="28">
        <v>0</v>
      </c>
      <c r="P125" s="28">
        <v>0</v>
      </c>
      <c r="Q125" s="28">
        <v>0</v>
      </c>
      <c r="R125" s="28">
        <v>0</v>
      </c>
      <c r="S125" s="54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39">
        <f t="shared" si="1"/>
        <v>0.57199999999999995</v>
      </c>
      <c r="Z125" s="19"/>
      <c r="AA125" s="19"/>
      <c r="AB125" s="19"/>
      <c r="AC125" s="19"/>
    </row>
    <row r="126" spans="1:29" x14ac:dyDescent="0.35">
      <c r="A126">
        <v>18</v>
      </c>
      <c r="C126" s="15">
        <v>11</v>
      </c>
      <c r="D126" s="67" t="s">
        <v>48</v>
      </c>
      <c r="E126" s="16" t="s">
        <v>25</v>
      </c>
      <c r="F126" s="17"/>
      <c r="G126" s="17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48"/>
      <c r="T126" s="18"/>
      <c r="U126" s="18"/>
      <c r="V126" s="18"/>
      <c r="W126" s="18"/>
      <c r="X126" s="18"/>
      <c r="Y126" s="39">
        <f t="shared" si="1"/>
        <v>0</v>
      </c>
      <c r="Z126" s="19"/>
      <c r="AA126" s="19"/>
      <c r="AB126" s="19"/>
      <c r="AC126" s="19"/>
    </row>
    <row r="127" spans="1:29" x14ac:dyDescent="0.35">
      <c r="A127">
        <v>18</v>
      </c>
      <c r="B127">
        <v>4</v>
      </c>
      <c r="C127" s="20"/>
      <c r="E127" t="s">
        <v>26</v>
      </c>
      <c r="F127" s="3" t="s">
        <v>27</v>
      </c>
      <c r="G127" s="3" t="s">
        <v>28</v>
      </c>
      <c r="H127" s="19">
        <v>0</v>
      </c>
      <c r="I127" s="19">
        <v>1.4071422529818927</v>
      </c>
      <c r="J127" s="19">
        <v>22.248000000000001</v>
      </c>
      <c r="K127" s="19">
        <v>5.9151060000000006</v>
      </c>
      <c r="L127" s="19">
        <v>6.9254999999999995</v>
      </c>
      <c r="M127" s="19">
        <v>17.513999999999999</v>
      </c>
      <c r="N127" s="19">
        <v>0</v>
      </c>
      <c r="O127" s="19">
        <v>5.4910000000000014E-2</v>
      </c>
      <c r="P127" s="19">
        <v>0</v>
      </c>
      <c r="Q127" s="19">
        <v>0</v>
      </c>
      <c r="R127" s="19">
        <v>4.9941133952569077</v>
      </c>
      <c r="S127" s="49">
        <v>1.074172173127846</v>
      </c>
      <c r="T127" s="19">
        <v>0</v>
      </c>
      <c r="U127" s="19">
        <v>0</v>
      </c>
      <c r="V127" s="19">
        <v>0.28968042646570541</v>
      </c>
      <c r="W127" s="19">
        <v>3.0654860377049516E-2</v>
      </c>
      <c r="X127" s="19">
        <v>0</v>
      </c>
      <c r="Y127" s="39">
        <f t="shared" si="1"/>
        <v>60.453279108209408</v>
      </c>
      <c r="Z127" s="19"/>
      <c r="AA127" s="19"/>
      <c r="AB127" s="19"/>
      <c r="AC127" s="19"/>
    </row>
    <row r="128" spans="1:29" x14ac:dyDescent="0.35">
      <c r="A128">
        <v>18</v>
      </c>
      <c r="B128">
        <v>5</v>
      </c>
      <c r="C128" s="20"/>
      <c r="E128" t="s">
        <v>29</v>
      </c>
      <c r="F128" s="3" t="s">
        <v>27</v>
      </c>
      <c r="G128" s="3" t="s">
        <v>28</v>
      </c>
      <c r="H128" s="19">
        <v>141.48277176139686</v>
      </c>
      <c r="I128" s="19">
        <v>3.6332013780353822</v>
      </c>
      <c r="J128" s="19">
        <v>6.0192000000000103</v>
      </c>
      <c r="K128" s="19">
        <v>67.300186500000009</v>
      </c>
      <c r="L128" s="19">
        <v>58.817500000000024</v>
      </c>
      <c r="M128" s="19">
        <v>20.270999999999987</v>
      </c>
      <c r="N128" s="19">
        <v>67.729539049271708</v>
      </c>
      <c r="O128" s="19">
        <v>18.805347286249997</v>
      </c>
      <c r="P128" s="19">
        <v>24.483427200000005</v>
      </c>
      <c r="Q128" s="19">
        <v>28.970407200000007</v>
      </c>
      <c r="R128" s="19">
        <v>48.259682288504415</v>
      </c>
      <c r="S128" s="49">
        <v>24.298785037935037</v>
      </c>
      <c r="T128" s="19">
        <v>8.8879500000000018</v>
      </c>
      <c r="U128" s="19">
        <v>0</v>
      </c>
      <c r="V128" s="19">
        <v>3.8507935228406525</v>
      </c>
      <c r="W128" s="19">
        <v>17.187622667602781</v>
      </c>
      <c r="X128" s="19">
        <v>2.3270764389810559</v>
      </c>
      <c r="Y128" s="39">
        <f t="shared" si="1"/>
        <v>542.32449033081787</v>
      </c>
      <c r="Z128" s="19"/>
      <c r="AA128" s="19"/>
      <c r="AB128" s="19"/>
      <c r="AC128" s="19"/>
    </row>
    <row r="129" spans="1:29" x14ac:dyDescent="0.35">
      <c r="A129">
        <v>18</v>
      </c>
      <c r="B129">
        <v>6</v>
      </c>
      <c r="C129" s="20"/>
      <c r="E129" t="s">
        <v>31</v>
      </c>
      <c r="F129" s="3" t="s">
        <v>27</v>
      </c>
      <c r="G129" s="3" t="s">
        <v>28</v>
      </c>
      <c r="H129" s="19">
        <v>0</v>
      </c>
      <c r="I129" s="19">
        <v>0.72297280628126359</v>
      </c>
      <c r="J129" s="19">
        <v>0</v>
      </c>
      <c r="K129" s="19">
        <v>94.045767200000014</v>
      </c>
      <c r="L129" s="19">
        <v>0</v>
      </c>
      <c r="M129" s="19">
        <v>32.668999999999983</v>
      </c>
      <c r="N129" s="19">
        <v>0</v>
      </c>
      <c r="O129" s="19">
        <v>23.301019199148996</v>
      </c>
      <c r="P129" s="19">
        <v>2.9584177000000058</v>
      </c>
      <c r="Q129" s="19">
        <v>0</v>
      </c>
      <c r="R129" s="19">
        <v>0</v>
      </c>
      <c r="S129" s="4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39">
        <f t="shared" si="1"/>
        <v>153.69717690543027</v>
      </c>
      <c r="Z129" s="19"/>
      <c r="AA129" s="19"/>
      <c r="AB129" s="19"/>
      <c r="AC129" s="19"/>
    </row>
    <row r="130" spans="1:29" x14ac:dyDescent="0.35">
      <c r="A130">
        <v>18</v>
      </c>
      <c r="B130">
        <v>7</v>
      </c>
      <c r="C130" s="20"/>
      <c r="E130" t="s">
        <v>33</v>
      </c>
      <c r="F130" s="3" t="s">
        <v>27</v>
      </c>
      <c r="G130" s="3" t="s">
        <v>28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50"/>
      <c r="T130" s="22"/>
      <c r="U130" s="22"/>
      <c r="V130" s="22"/>
      <c r="W130" s="22"/>
      <c r="X130" s="22"/>
      <c r="Y130" s="39">
        <f t="shared" si="1"/>
        <v>0</v>
      </c>
      <c r="Z130" s="19"/>
      <c r="AA130" s="19"/>
      <c r="AB130" s="19"/>
      <c r="AC130" s="19"/>
    </row>
    <row r="131" spans="1:29" x14ac:dyDescent="0.35">
      <c r="A131">
        <v>18</v>
      </c>
      <c r="B131">
        <v>8</v>
      </c>
      <c r="C131" s="20"/>
      <c r="E131" t="s">
        <v>35</v>
      </c>
      <c r="F131" s="3" t="s">
        <v>27</v>
      </c>
      <c r="G131" s="3" t="s">
        <v>28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4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39">
        <f t="shared" si="1"/>
        <v>0</v>
      </c>
      <c r="Z131" s="19"/>
      <c r="AA131" s="19"/>
      <c r="AB131" s="19"/>
      <c r="AC131" s="19"/>
    </row>
    <row r="132" spans="1:29" x14ac:dyDescent="0.35">
      <c r="A132">
        <v>18</v>
      </c>
      <c r="C132" s="20"/>
      <c r="E132" s="21" t="s">
        <v>37</v>
      </c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49"/>
      <c r="T132" s="19"/>
      <c r="U132" s="19"/>
      <c r="V132" s="19"/>
      <c r="W132" s="19"/>
      <c r="X132" s="19"/>
      <c r="Y132" s="39">
        <f t="shared" si="1"/>
        <v>0</v>
      </c>
      <c r="Z132" s="19"/>
      <c r="AA132" s="19"/>
      <c r="AB132" s="19"/>
      <c r="AC132" s="19"/>
    </row>
    <row r="133" spans="1:29" x14ac:dyDescent="0.35">
      <c r="A133">
        <v>18</v>
      </c>
      <c r="B133">
        <v>9</v>
      </c>
      <c r="C133" s="20"/>
      <c r="E133" t="s">
        <v>26</v>
      </c>
      <c r="F133" s="3" t="s">
        <v>27</v>
      </c>
      <c r="G133" s="3" t="s">
        <v>28</v>
      </c>
      <c r="H133" s="19">
        <v>0</v>
      </c>
      <c r="I133" s="19">
        <v>2.1405288143865833</v>
      </c>
      <c r="J133" s="19">
        <v>24.956550000000004</v>
      </c>
      <c r="K133" s="19">
        <v>15.249950999999999</v>
      </c>
      <c r="L133" s="19">
        <v>29.3125</v>
      </c>
      <c r="M133" s="19">
        <v>20.297000000000008</v>
      </c>
      <c r="N133" s="19">
        <v>0</v>
      </c>
      <c r="O133" s="19">
        <v>0.26419100000000006</v>
      </c>
      <c r="P133" s="19">
        <v>0</v>
      </c>
      <c r="Q133" s="19">
        <v>0</v>
      </c>
      <c r="R133" s="19">
        <v>6.4615499999999972</v>
      </c>
      <c r="S133" s="49">
        <v>2.4353096299451598</v>
      </c>
      <c r="T133" s="19">
        <v>0</v>
      </c>
      <c r="U133" s="19">
        <v>0</v>
      </c>
      <c r="V133" s="19">
        <v>0.65741837985331508</v>
      </c>
      <c r="W133" s="19">
        <v>0</v>
      </c>
      <c r="X133" s="19">
        <v>9.0122968510364588E-5</v>
      </c>
      <c r="Y133" s="39">
        <f t="shared" si="1"/>
        <v>101.77508894715359</v>
      </c>
      <c r="Z133" s="19"/>
      <c r="AA133" s="19"/>
      <c r="AB133" s="19"/>
      <c r="AC133" s="19"/>
    </row>
    <row r="134" spans="1:29" x14ac:dyDescent="0.35">
      <c r="A134">
        <v>18</v>
      </c>
      <c r="B134">
        <v>10</v>
      </c>
      <c r="C134" s="20"/>
      <c r="E134" t="s">
        <v>29</v>
      </c>
      <c r="F134" s="3" t="s">
        <v>27</v>
      </c>
      <c r="G134" s="3" t="s">
        <v>28</v>
      </c>
      <c r="H134" s="19">
        <v>133.85677178625244</v>
      </c>
      <c r="I134" s="19">
        <v>6.7898985733087063</v>
      </c>
      <c r="J134" s="19">
        <v>7.0627500000000163</v>
      </c>
      <c r="K134" s="19">
        <v>91.414048500000007</v>
      </c>
      <c r="L134" s="19">
        <v>116.2315000000001</v>
      </c>
      <c r="M134" s="19">
        <v>14.709499999999995</v>
      </c>
      <c r="N134" s="19">
        <v>0</v>
      </c>
      <c r="O134" s="19">
        <v>31.833621286048015</v>
      </c>
      <c r="P134" s="19">
        <v>29.500669800000068</v>
      </c>
      <c r="Q134" s="19">
        <v>29.890151400000001</v>
      </c>
      <c r="R134" s="19">
        <v>62.215649999999918</v>
      </c>
      <c r="S134" s="49">
        <v>33.500549058983275</v>
      </c>
      <c r="T134" s="19">
        <v>13.61520000000001</v>
      </c>
      <c r="U134" s="19">
        <v>0</v>
      </c>
      <c r="V134" s="19">
        <v>6.1169898856708427</v>
      </c>
      <c r="W134" s="19">
        <v>22.431200436209821</v>
      </c>
      <c r="X134" s="19">
        <v>1.4826746436970173</v>
      </c>
      <c r="Y134" s="39">
        <f t="shared" si="1"/>
        <v>600.65117537017011</v>
      </c>
      <c r="Z134" s="19"/>
      <c r="AA134" s="19"/>
      <c r="AB134" s="19"/>
      <c r="AC134" s="19"/>
    </row>
    <row r="135" spans="1:29" x14ac:dyDescent="0.35">
      <c r="A135">
        <v>18</v>
      </c>
      <c r="B135">
        <v>11</v>
      </c>
      <c r="C135" s="20"/>
      <c r="E135" t="s">
        <v>31</v>
      </c>
      <c r="F135" s="3" t="s">
        <v>27</v>
      </c>
      <c r="G135" s="3" t="s">
        <v>28</v>
      </c>
      <c r="H135" s="19">
        <v>0</v>
      </c>
      <c r="I135" s="19">
        <v>1.572301565702916</v>
      </c>
      <c r="J135" s="19">
        <v>3.0352500000000022</v>
      </c>
      <c r="K135" s="19">
        <v>138.35308959999992</v>
      </c>
      <c r="L135" s="19">
        <v>0</v>
      </c>
      <c r="M135" s="19">
        <v>0</v>
      </c>
      <c r="N135" s="19">
        <v>0</v>
      </c>
      <c r="O135" s="19">
        <v>61.685729699350986</v>
      </c>
      <c r="P135" s="19">
        <v>6.916396200000027</v>
      </c>
      <c r="Q135" s="19">
        <v>0</v>
      </c>
      <c r="R135" s="19">
        <v>32.3455484742761</v>
      </c>
      <c r="S135" s="4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39">
        <f t="shared" si="1"/>
        <v>243.90831553932998</v>
      </c>
      <c r="Z135" s="19"/>
      <c r="AA135" s="19"/>
      <c r="AB135" s="19"/>
      <c r="AC135" s="19"/>
    </row>
    <row r="136" spans="1:29" x14ac:dyDescent="0.35">
      <c r="A136">
        <v>18</v>
      </c>
      <c r="B136">
        <v>12</v>
      </c>
      <c r="C136" s="20"/>
      <c r="E136" t="s">
        <v>33</v>
      </c>
      <c r="F136" s="3" t="s">
        <v>27</v>
      </c>
      <c r="G136" s="3" t="s">
        <v>28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50"/>
      <c r="T136" s="22"/>
      <c r="U136" s="22"/>
      <c r="V136" s="22"/>
      <c r="W136" s="22"/>
      <c r="X136" s="22"/>
      <c r="Y136" s="39">
        <f t="shared" ref="Y136:Y199" si="2">SUM(H136:X136)</f>
        <v>0</v>
      </c>
      <c r="Z136" s="19"/>
      <c r="AA136" s="19"/>
      <c r="AB136" s="19"/>
      <c r="AC136" s="19"/>
    </row>
    <row r="137" spans="1:29" x14ac:dyDescent="0.35">
      <c r="A137">
        <v>18</v>
      </c>
      <c r="B137">
        <v>13</v>
      </c>
      <c r="C137" s="23"/>
      <c r="D137" s="65"/>
      <c r="E137" s="24" t="s">
        <v>35</v>
      </c>
      <c r="F137" s="29" t="s">
        <v>27</v>
      </c>
      <c r="G137" s="29" t="s">
        <v>28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51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39">
        <f t="shared" si="2"/>
        <v>0</v>
      </c>
      <c r="Z137" s="19"/>
      <c r="AA137" s="19"/>
      <c r="AB137" s="19"/>
      <c r="AC137" s="19"/>
    </row>
    <row r="138" spans="1:29" x14ac:dyDescent="0.35">
      <c r="A138">
        <v>19</v>
      </c>
      <c r="C138" s="15">
        <v>12</v>
      </c>
      <c r="D138" s="67" t="s">
        <v>49</v>
      </c>
      <c r="E138" s="16" t="s">
        <v>25</v>
      </c>
      <c r="F138" s="17"/>
      <c r="G138" s="17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48"/>
      <c r="T138" s="18"/>
      <c r="U138" s="18"/>
      <c r="V138" s="18"/>
      <c r="W138" s="18"/>
      <c r="X138" s="18"/>
      <c r="Y138" s="39">
        <f t="shared" si="2"/>
        <v>0</v>
      </c>
      <c r="Z138" s="19"/>
      <c r="AA138" s="19"/>
      <c r="AB138" s="19"/>
      <c r="AC138" s="19"/>
    </row>
    <row r="139" spans="1:29" x14ac:dyDescent="0.35">
      <c r="A139">
        <v>19</v>
      </c>
      <c r="B139">
        <v>4</v>
      </c>
      <c r="C139" s="20"/>
      <c r="E139" t="s">
        <v>26</v>
      </c>
      <c r="F139" s="3" t="s">
        <v>27</v>
      </c>
      <c r="G139" s="3" t="s">
        <v>28</v>
      </c>
      <c r="H139" s="19">
        <v>-5.0838286557521988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-6.0809070000000025</v>
      </c>
      <c r="Q139" s="19">
        <v>-2.7957720000000008</v>
      </c>
      <c r="R139" s="19">
        <v>0</v>
      </c>
      <c r="S139" s="49">
        <v>0</v>
      </c>
      <c r="T139" s="19">
        <v>-3.2571000000000008</v>
      </c>
      <c r="U139" s="19">
        <v>-0.32919999999999994</v>
      </c>
      <c r="V139" s="19">
        <v>0</v>
      </c>
      <c r="W139" s="19">
        <v>0</v>
      </c>
      <c r="X139" s="19">
        <v>0</v>
      </c>
      <c r="Y139" s="39">
        <f t="shared" si="2"/>
        <v>-17.546807655752204</v>
      </c>
      <c r="Z139" s="19"/>
      <c r="AA139" s="19"/>
      <c r="AB139" s="19"/>
      <c r="AC139" s="19"/>
    </row>
    <row r="140" spans="1:29" x14ac:dyDescent="0.35">
      <c r="A140">
        <v>19</v>
      </c>
      <c r="B140">
        <v>5</v>
      </c>
      <c r="C140" s="20"/>
      <c r="E140" t="s">
        <v>29</v>
      </c>
      <c r="F140" s="3" t="s">
        <v>27</v>
      </c>
      <c r="G140" s="3" t="s">
        <v>28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49">
        <v>0</v>
      </c>
      <c r="T140" s="19">
        <v>0</v>
      </c>
      <c r="U140" s="19">
        <v>-1.2791999999999999</v>
      </c>
      <c r="V140" s="19">
        <v>0</v>
      </c>
      <c r="W140" s="19">
        <v>0</v>
      </c>
      <c r="X140" s="19">
        <v>0</v>
      </c>
      <c r="Y140" s="39">
        <f t="shared" si="2"/>
        <v>-1.2791999999999999</v>
      </c>
      <c r="Z140" s="19"/>
      <c r="AA140" s="19"/>
      <c r="AB140" s="19"/>
      <c r="AC140" s="19"/>
    </row>
    <row r="141" spans="1:29" x14ac:dyDescent="0.35">
      <c r="A141">
        <v>19</v>
      </c>
      <c r="B141">
        <v>6</v>
      </c>
      <c r="C141" s="20"/>
      <c r="E141" t="s">
        <v>31</v>
      </c>
      <c r="F141" s="3" t="s">
        <v>27</v>
      </c>
      <c r="G141" s="3" t="s">
        <v>28</v>
      </c>
      <c r="H141" s="19">
        <v>-88.467152658190813</v>
      </c>
      <c r="I141" s="19">
        <v>0</v>
      </c>
      <c r="J141" s="19">
        <v>-11.012649999999995</v>
      </c>
      <c r="K141" s="19">
        <v>0</v>
      </c>
      <c r="L141" s="19">
        <v>-30.83450000000002</v>
      </c>
      <c r="M141" s="19">
        <v>0</v>
      </c>
      <c r="N141" s="19">
        <v>0</v>
      </c>
      <c r="O141" s="19">
        <v>0</v>
      </c>
      <c r="P141" s="19">
        <v>0</v>
      </c>
      <c r="Q141" s="19">
        <v>-5.0579407000000183</v>
      </c>
      <c r="R141" s="19">
        <v>-4.6228877991391046</v>
      </c>
      <c r="S141" s="4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39">
        <f t="shared" si="2"/>
        <v>-139.99513115732995</v>
      </c>
      <c r="Z141" s="19"/>
      <c r="AA141" s="19"/>
      <c r="AB141" s="19"/>
      <c r="AC141" s="19"/>
    </row>
    <row r="142" spans="1:29" x14ac:dyDescent="0.35">
      <c r="A142">
        <v>19</v>
      </c>
      <c r="B142">
        <v>7</v>
      </c>
      <c r="C142" s="20"/>
      <c r="E142" t="s">
        <v>33</v>
      </c>
      <c r="F142" s="3" t="s">
        <v>27</v>
      </c>
      <c r="G142" s="3" t="s">
        <v>28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50"/>
      <c r="T142" s="22"/>
      <c r="U142" s="22"/>
      <c r="V142" s="22"/>
      <c r="W142" s="22"/>
      <c r="X142" s="22"/>
      <c r="Y142" s="39">
        <f t="shared" si="2"/>
        <v>0</v>
      </c>
      <c r="Z142" s="19"/>
      <c r="AA142" s="19"/>
      <c r="AB142" s="19"/>
      <c r="AC142" s="19"/>
    </row>
    <row r="143" spans="1:29" x14ac:dyDescent="0.35">
      <c r="A143">
        <v>19</v>
      </c>
      <c r="B143">
        <v>8</v>
      </c>
      <c r="C143" s="20"/>
      <c r="E143" t="s">
        <v>35</v>
      </c>
      <c r="F143" s="3" t="s">
        <v>27</v>
      </c>
      <c r="G143" s="3" t="s">
        <v>28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49">
        <v>0</v>
      </c>
      <c r="T143" s="19">
        <v>0</v>
      </c>
      <c r="U143" s="19">
        <v>0</v>
      </c>
      <c r="V143" s="19">
        <v>0</v>
      </c>
      <c r="W143" s="19">
        <v>0</v>
      </c>
      <c r="X143" s="19">
        <v>0</v>
      </c>
      <c r="Y143" s="39">
        <f t="shared" si="2"/>
        <v>0</v>
      </c>
      <c r="Z143" s="19"/>
      <c r="AA143" s="19"/>
      <c r="AB143" s="19"/>
      <c r="AC143" s="19"/>
    </row>
    <row r="144" spans="1:29" x14ac:dyDescent="0.35">
      <c r="A144">
        <v>19</v>
      </c>
      <c r="C144" s="20"/>
      <c r="E144" s="21" t="s">
        <v>37</v>
      </c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49"/>
      <c r="T144" s="19"/>
      <c r="U144" s="19"/>
      <c r="V144" s="19"/>
      <c r="W144" s="19"/>
      <c r="X144" s="19"/>
      <c r="Y144" s="39">
        <f t="shared" si="2"/>
        <v>0</v>
      </c>
      <c r="Z144" s="19"/>
      <c r="AA144" s="19"/>
      <c r="AB144" s="19"/>
      <c r="AC144" s="19"/>
    </row>
    <row r="145" spans="1:29" x14ac:dyDescent="0.35">
      <c r="A145">
        <v>19</v>
      </c>
      <c r="B145">
        <v>9</v>
      </c>
      <c r="C145" s="20"/>
      <c r="E145" t="s">
        <v>26</v>
      </c>
      <c r="F145" s="3" t="s">
        <v>27</v>
      </c>
      <c r="G145" s="3" t="s">
        <v>28</v>
      </c>
      <c r="H145" s="19">
        <v>-6.6785426071178824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-19.851681399999997</v>
      </c>
      <c r="Q145" s="19">
        <v>-6.3662760000000027</v>
      </c>
      <c r="R145" s="19">
        <v>0</v>
      </c>
      <c r="S145" s="49">
        <v>0</v>
      </c>
      <c r="T145" s="19">
        <v>-4.4021999999999988</v>
      </c>
      <c r="U145" s="19">
        <v>-0.56559999999999955</v>
      </c>
      <c r="V145" s="19">
        <v>0</v>
      </c>
      <c r="W145" s="19">
        <v>-0.12422892726279541</v>
      </c>
      <c r="X145" s="19">
        <v>0</v>
      </c>
      <c r="Y145" s="39">
        <f t="shared" si="2"/>
        <v>-37.988528934380675</v>
      </c>
      <c r="Z145" s="19"/>
      <c r="AA145" s="19"/>
      <c r="AB145" s="19"/>
      <c r="AC145" s="19"/>
    </row>
    <row r="146" spans="1:29" x14ac:dyDescent="0.35">
      <c r="A146">
        <v>19</v>
      </c>
      <c r="B146">
        <v>10</v>
      </c>
      <c r="C146" s="20"/>
      <c r="E146" t="s">
        <v>29</v>
      </c>
      <c r="F146" s="3" t="s">
        <v>27</v>
      </c>
      <c r="G146" s="3" t="s">
        <v>28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49">
        <v>0</v>
      </c>
      <c r="T146" s="19">
        <v>0</v>
      </c>
      <c r="U146" s="19">
        <v>-3.5003999999999977</v>
      </c>
      <c r="V146" s="19">
        <v>0</v>
      </c>
      <c r="W146" s="19">
        <v>0</v>
      </c>
      <c r="X146" s="19">
        <v>0</v>
      </c>
      <c r="Y146" s="39">
        <f t="shared" si="2"/>
        <v>-3.5003999999999977</v>
      </c>
      <c r="Z146" s="19"/>
      <c r="AA146" s="19"/>
      <c r="AB146" s="19"/>
      <c r="AC146" s="19"/>
    </row>
    <row r="147" spans="1:29" x14ac:dyDescent="0.35">
      <c r="A147">
        <v>19</v>
      </c>
      <c r="B147">
        <v>11</v>
      </c>
      <c r="C147" s="20"/>
      <c r="E147" t="s">
        <v>31</v>
      </c>
      <c r="F147" s="3" t="s">
        <v>27</v>
      </c>
      <c r="G147" s="3" t="s">
        <v>28</v>
      </c>
      <c r="H147" s="19">
        <v>-91.57942270761464</v>
      </c>
      <c r="I147" s="19">
        <v>0</v>
      </c>
      <c r="J147" s="19">
        <v>0</v>
      </c>
      <c r="K147" s="19">
        <v>0</v>
      </c>
      <c r="L147" s="19">
        <v>-84.704500000000039</v>
      </c>
      <c r="M147" s="19">
        <v>-3.4790000000000525</v>
      </c>
      <c r="N147" s="19">
        <v>0</v>
      </c>
      <c r="O147" s="19">
        <v>0</v>
      </c>
      <c r="P147" s="19">
        <v>0</v>
      </c>
      <c r="Q147" s="19">
        <v>-8.4508267999999482</v>
      </c>
      <c r="R147" s="19">
        <v>0</v>
      </c>
      <c r="S147" s="4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39">
        <f t="shared" si="2"/>
        <v>-188.21374950761469</v>
      </c>
      <c r="Z147" s="19"/>
      <c r="AA147" s="19"/>
      <c r="AB147" s="19"/>
      <c r="AC147" s="19"/>
    </row>
    <row r="148" spans="1:29" x14ac:dyDescent="0.35">
      <c r="A148">
        <v>19</v>
      </c>
      <c r="B148">
        <v>12</v>
      </c>
      <c r="C148" s="20"/>
      <c r="E148" t="s">
        <v>33</v>
      </c>
      <c r="F148" s="3" t="s">
        <v>27</v>
      </c>
      <c r="G148" s="3" t="s">
        <v>28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19">
        <v>0</v>
      </c>
      <c r="S148" s="50"/>
      <c r="T148" s="22"/>
      <c r="U148" s="22"/>
      <c r="V148" s="22"/>
      <c r="W148" s="22"/>
      <c r="X148" s="22"/>
      <c r="Y148" s="39">
        <f t="shared" si="2"/>
        <v>0</v>
      </c>
      <c r="Z148" s="19"/>
      <c r="AA148" s="19"/>
      <c r="AB148" s="19"/>
      <c r="AC148" s="19"/>
    </row>
    <row r="149" spans="1:29" x14ac:dyDescent="0.35">
      <c r="A149">
        <v>19</v>
      </c>
      <c r="B149">
        <v>13</v>
      </c>
      <c r="C149" s="23"/>
      <c r="D149" s="65"/>
      <c r="E149" s="24" t="s">
        <v>35</v>
      </c>
      <c r="F149" s="29" t="s">
        <v>27</v>
      </c>
      <c r="G149" s="29" t="s">
        <v>28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51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39">
        <f t="shared" si="2"/>
        <v>0</v>
      </c>
      <c r="Z149" s="19"/>
      <c r="AA149" s="19"/>
      <c r="AB149" s="19"/>
      <c r="AC149" s="19"/>
    </row>
    <row r="150" spans="1:29" x14ac:dyDescent="0.35">
      <c r="A150">
        <v>20</v>
      </c>
      <c r="C150" s="15">
        <v>13</v>
      </c>
      <c r="D150" s="67" t="s">
        <v>50</v>
      </c>
      <c r="E150" s="16" t="s">
        <v>25</v>
      </c>
      <c r="F150" s="17"/>
      <c r="G150" s="17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48"/>
      <c r="T150" s="18"/>
      <c r="U150" s="18"/>
      <c r="V150" s="18"/>
      <c r="W150" s="18"/>
      <c r="X150" s="18"/>
      <c r="Y150" s="39">
        <f t="shared" si="2"/>
        <v>0</v>
      </c>
      <c r="Z150" s="19"/>
      <c r="AA150" s="19"/>
      <c r="AB150" s="19"/>
      <c r="AC150" s="19"/>
    </row>
    <row r="151" spans="1:29" x14ac:dyDescent="0.35">
      <c r="A151">
        <v>20</v>
      </c>
      <c r="B151">
        <v>4</v>
      </c>
      <c r="C151" s="20"/>
      <c r="E151" t="s">
        <v>26</v>
      </c>
      <c r="F151" s="3" t="s">
        <v>27</v>
      </c>
      <c r="G151" s="3" t="s">
        <v>28</v>
      </c>
      <c r="H151" s="19">
        <v>0</v>
      </c>
      <c r="I151" s="19">
        <v>1.4071422529818927</v>
      </c>
      <c r="J151" s="19">
        <v>27.191999999999997</v>
      </c>
      <c r="K151" s="19">
        <v>10.312894</v>
      </c>
      <c r="L151" s="19">
        <v>6.9254999999999995</v>
      </c>
      <c r="M151" s="19">
        <v>17.513999999999999</v>
      </c>
      <c r="N151" s="19">
        <v>0</v>
      </c>
      <c r="O151" s="19">
        <v>5.4910000000000014E-2</v>
      </c>
      <c r="P151" s="19">
        <v>0</v>
      </c>
      <c r="Q151" s="19">
        <v>0</v>
      </c>
      <c r="R151" s="19">
        <v>6.1039163719806657</v>
      </c>
      <c r="S151" s="49">
        <v>1.2351623671924756</v>
      </c>
      <c r="T151" s="19">
        <v>0</v>
      </c>
      <c r="U151" s="19">
        <v>0</v>
      </c>
      <c r="V151" s="19">
        <v>0.35937281662578585</v>
      </c>
      <c r="W151" s="19">
        <v>4.9825214122949206E-2</v>
      </c>
      <c r="X151" s="19">
        <v>0</v>
      </c>
      <c r="Y151" s="39">
        <f t="shared" si="2"/>
        <v>71.154723022903752</v>
      </c>
      <c r="Z151" s="19"/>
      <c r="AA151" s="19"/>
      <c r="AB151" s="19"/>
      <c r="AC151" s="19"/>
    </row>
    <row r="152" spans="1:29" x14ac:dyDescent="0.35">
      <c r="A152">
        <v>20</v>
      </c>
      <c r="B152">
        <v>5</v>
      </c>
      <c r="C152" s="20"/>
      <c r="E152" t="s">
        <v>29</v>
      </c>
      <c r="F152" s="3" t="s">
        <v>27</v>
      </c>
      <c r="G152" s="3" t="s">
        <v>28</v>
      </c>
      <c r="H152" s="19">
        <v>172.92338770837392</v>
      </c>
      <c r="I152" s="19">
        <v>3.6332013780353822</v>
      </c>
      <c r="J152" s="19">
        <v>7.3568000000000122</v>
      </c>
      <c r="K152" s="19">
        <v>117.33681350000002</v>
      </c>
      <c r="L152" s="19">
        <v>58.817500000000024</v>
      </c>
      <c r="M152" s="19">
        <v>20.270999999999987</v>
      </c>
      <c r="N152" s="19">
        <v>32.270460950728292</v>
      </c>
      <c r="O152" s="19">
        <v>18.805347286249997</v>
      </c>
      <c r="P152" s="19">
        <v>32.908572800000016</v>
      </c>
      <c r="Q152" s="19">
        <v>37.08159280000001</v>
      </c>
      <c r="R152" s="19">
        <v>58.984056130394301</v>
      </c>
      <c r="S152" s="49">
        <v>27.940534672354485</v>
      </c>
      <c r="T152" s="19">
        <v>10.863050000000003</v>
      </c>
      <c r="U152" s="19">
        <v>0</v>
      </c>
      <c r="V152" s="19">
        <v>4.7772316943596156</v>
      </c>
      <c r="W152" s="19">
        <v>27.936091345531324</v>
      </c>
      <c r="X152" s="19">
        <v>2.8371485691691607</v>
      </c>
      <c r="Y152" s="39">
        <f t="shared" si="2"/>
        <v>634.74278883519662</v>
      </c>
      <c r="Z152" s="19"/>
      <c r="AA152" s="19"/>
      <c r="AB152" s="19"/>
      <c r="AC152" s="19"/>
    </row>
    <row r="153" spans="1:29" x14ac:dyDescent="0.35">
      <c r="A153">
        <v>20</v>
      </c>
      <c r="B153">
        <v>6</v>
      </c>
      <c r="C153" s="20"/>
      <c r="E153" t="s">
        <v>31</v>
      </c>
      <c r="F153" s="3" t="s">
        <v>27</v>
      </c>
      <c r="G153" s="3" t="s">
        <v>28</v>
      </c>
      <c r="H153" s="19">
        <v>0</v>
      </c>
      <c r="I153" s="19">
        <v>1.0452599521183252</v>
      </c>
      <c r="J153" s="19">
        <v>0</v>
      </c>
      <c r="K153" s="19">
        <v>166.61323280000005</v>
      </c>
      <c r="L153" s="19">
        <v>0</v>
      </c>
      <c r="M153" s="19">
        <v>32.668999999999983</v>
      </c>
      <c r="N153" s="19">
        <v>0</v>
      </c>
      <c r="O153" s="19">
        <v>23.301019199148996</v>
      </c>
      <c r="P153" s="19">
        <v>4.1685823000000077</v>
      </c>
      <c r="Q153" s="19">
        <v>0</v>
      </c>
      <c r="R153" s="19">
        <v>0</v>
      </c>
      <c r="S153" s="4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39">
        <f t="shared" si="2"/>
        <v>227.79709425126734</v>
      </c>
      <c r="Z153" s="19"/>
      <c r="AA153" s="19"/>
      <c r="AB153" s="19"/>
      <c r="AC153" s="19"/>
    </row>
    <row r="154" spans="1:29" x14ac:dyDescent="0.35">
      <c r="A154">
        <v>20</v>
      </c>
      <c r="B154">
        <v>7</v>
      </c>
      <c r="C154" s="20"/>
      <c r="E154" t="s">
        <v>33</v>
      </c>
      <c r="F154" s="3" t="s">
        <v>27</v>
      </c>
      <c r="G154" s="3" t="s">
        <v>28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1.7360000000000007</v>
      </c>
      <c r="N154" s="19">
        <v>0</v>
      </c>
      <c r="O154" s="19">
        <v>6.2229813699999976</v>
      </c>
      <c r="P154" s="19">
        <v>3.1670000000000007</v>
      </c>
      <c r="Q154" s="19">
        <v>31.241000000000003</v>
      </c>
      <c r="R154" s="19">
        <v>0</v>
      </c>
      <c r="S154" s="50"/>
      <c r="T154" s="22"/>
      <c r="U154" s="22"/>
      <c r="V154" s="22"/>
      <c r="W154" s="22"/>
      <c r="X154" s="22"/>
      <c r="Y154" s="39">
        <f t="shared" si="2"/>
        <v>42.366981370000005</v>
      </c>
      <c r="Z154" s="19"/>
      <c r="AA154" s="19"/>
      <c r="AB154" s="19"/>
      <c r="AC154" s="19"/>
    </row>
    <row r="155" spans="1:29" x14ac:dyDescent="0.35">
      <c r="A155">
        <v>20</v>
      </c>
      <c r="B155">
        <v>8</v>
      </c>
      <c r="C155" s="20"/>
      <c r="E155" t="s">
        <v>35</v>
      </c>
      <c r="F155" s="3" t="s">
        <v>27</v>
      </c>
      <c r="G155" s="3" t="s">
        <v>28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49">
        <v>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39">
        <f t="shared" si="2"/>
        <v>0</v>
      </c>
      <c r="Z155" s="19"/>
      <c r="AA155" s="19"/>
      <c r="AB155" s="19"/>
      <c r="AC155" s="19"/>
    </row>
    <row r="156" spans="1:29" x14ac:dyDescent="0.35">
      <c r="A156">
        <v>20</v>
      </c>
      <c r="C156" s="20"/>
      <c r="E156" s="21" t="s">
        <v>37</v>
      </c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49"/>
      <c r="T156" s="19"/>
      <c r="U156" s="19"/>
      <c r="V156" s="19"/>
      <c r="W156" s="19"/>
      <c r="X156" s="19"/>
      <c r="Y156" s="39">
        <f t="shared" si="2"/>
        <v>0</v>
      </c>
      <c r="Z156" s="19"/>
      <c r="AA156" s="19"/>
      <c r="AB156" s="19"/>
      <c r="AC156" s="19"/>
    </row>
    <row r="157" spans="1:29" x14ac:dyDescent="0.35">
      <c r="A157">
        <v>20</v>
      </c>
      <c r="B157">
        <v>9</v>
      </c>
      <c r="C157" s="20"/>
      <c r="E157" t="s">
        <v>26</v>
      </c>
      <c r="F157" s="3" t="s">
        <v>27</v>
      </c>
      <c r="G157" s="3" t="s">
        <v>28</v>
      </c>
      <c r="H157" s="19">
        <v>0</v>
      </c>
      <c r="I157" s="19">
        <v>2.1405288143865833</v>
      </c>
      <c r="J157" s="19">
        <v>30.50245</v>
      </c>
      <c r="K157" s="19">
        <v>26.588049000000002</v>
      </c>
      <c r="L157" s="19">
        <v>29.3125</v>
      </c>
      <c r="M157" s="19">
        <v>20.297000000000008</v>
      </c>
      <c r="N157" s="19">
        <v>0</v>
      </c>
      <c r="O157" s="19">
        <v>0.26419100000000006</v>
      </c>
      <c r="P157" s="19">
        <v>0</v>
      </c>
      <c r="Q157" s="19">
        <v>0</v>
      </c>
      <c r="R157" s="19">
        <v>7.8974499999999974</v>
      </c>
      <c r="S157" s="49">
        <v>2.8002985765408464</v>
      </c>
      <c r="T157" s="19">
        <v>0</v>
      </c>
      <c r="U157" s="19">
        <v>0</v>
      </c>
      <c r="V157" s="19">
        <v>0.81558252917518614</v>
      </c>
      <c r="W157" s="19">
        <v>0</v>
      </c>
      <c r="X157" s="19">
        <v>1.0987703148694885E-4</v>
      </c>
      <c r="Y157" s="39">
        <f t="shared" si="2"/>
        <v>120.6181597971341</v>
      </c>
      <c r="Z157" s="19"/>
      <c r="AA157" s="19"/>
      <c r="AB157" s="19"/>
      <c r="AC157" s="19"/>
    </row>
    <row r="158" spans="1:29" x14ac:dyDescent="0.35">
      <c r="A158">
        <v>20</v>
      </c>
      <c r="B158">
        <v>10</v>
      </c>
      <c r="C158" s="20"/>
      <c r="E158" t="s">
        <v>29</v>
      </c>
      <c r="F158" s="3" t="s">
        <v>27</v>
      </c>
      <c r="G158" s="3" t="s">
        <v>28</v>
      </c>
      <c r="H158" s="19">
        <v>163.60272107208633</v>
      </c>
      <c r="I158" s="19">
        <v>6.7898985733087063</v>
      </c>
      <c r="J158" s="19">
        <v>8.6322500000000204</v>
      </c>
      <c r="K158" s="19">
        <v>159.3789515</v>
      </c>
      <c r="L158" s="19">
        <v>116.2315000000001</v>
      </c>
      <c r="M158" s="19">
        <v>14.709499999999995</v>
      </c>
      <c r="N158" s="19">
        <v>0</v>
      </c>
      <c r="O158" s="19">
        <v>31.833621286048015</v>
      </c>
      <c r="P158" s="19">
        <v>39.652330200000094</v>
      </c>
      <c r="Q158" s="19">
        <v>38.2588486</v>
      </c>
      <c r="R158" s="19">
        <v>76.041349999999909</v>
      </c>
      <c r="S158" s="49">
        <v>38.521401422504205</v>
      </c>
      <c r="T158" s="19">
        <v>16.640800000000013</v>
      </c>
      <c r="U158" s="19">
        <v>0</v>
      </c>
      <c r="V158" s="19">
        <v>7.5886379735954437</v>
      </c>
      <c r="W158" s="19">
        <v>36.458798083637433</v>
      </c>
      <c r="X158" s="19">
        <v>1.8076622552847019</v>
      </c>
      <c r="Y158" s="39">
        <f t="shared" si="2"/>
        <v>756.14827096646502</v>
      </c>
      <c r="Z158" s="19"/>
      <c r="AA158" s="19"/>
      <c r="AB158" s="19"/>
      <c r="AC158" s="19"/>
    </row>
    <row r="159" spans="1:29" x14ac:dyDescent="0.35">
      <c r="A159">
        <v>20</v>
      </c>
      <c r="B159">
        <v>11</v>
      </c>
      <c r="C159" s="20"/>
      <c r="E159" t="s">
        <v>31</v>
      </c>
      <c r="F159" s="3" t="s">
        <v>27</v>
      </c>
      <c r="G159" s="3" t="s">
        <v>28</v>
      </c>
      <c r="H159" s="19">
        <v>0</v>
      </c>
      <c r="I159" s="19">
        <v>2.2732028715376442</v>
      </c>
      <c r="J159" s="19">
        <v>3.7097500000000023</v>
      </c>
      <c r="K159" s="19">
        <v>245.10891039999984</v>
      </c>
      <c r="L159" s="19">
        <v>0</v>
      </c>
      <c r="M159" s="19">
        <v>0</v>
      </c>
      <c r="N159" s="19">
        <v>0</v>
      </c>
      <c r="O159" s="19">
        <v>61.685729699350986</v>
      </c>
      <c r="P159" s="19">
        <v>9.7456038000000369</v>
      </c>
      <c r="Q159" s="19">
        <v>0</v>
      </c>
      <c r="R159" s="19">
        <v>39.533448135226351</v>
      </c>
      <c r="S159" s="4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0</v>
      </c>
      <c r="Y159" s="39">
        <f t="shared" si="2"/>
        <v>362.05664490611485</v>
      </c>
      <c r="Z159" s="19"/>
      <c r="AA159" s="19"/>
      <c r="AB159" s="19"/>
      <c r="AC159" s="19"/>
    </row>
    <row r="160" spans="1:29" x14ac:dyDescent="0.35">
      <c r="A160">
        <v>20</v>
      </c>
      <c r="B160">
        <v>12</v>
      </c>
      <c r="C160" s="20"/>
      <c r="E160" t="s">
        <v>33</v>
      </c>
      <c r="F160" s="3" t="s">
        <v>27</v>
      </c>
      <c r="G160" s="3" t="s">
        <v>28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0.94399999999999684</v>
      </c>
      <c r="N160" s="19">
        <v>0</v>
      </c>
      <c r="O160" s="19">
        <v>11.716282370000002</v>
      </c>
      <c r="P160" s="19">
        <v>17.919999999999991</v>
      </c>
      <c r="Q160" s="19">
        <v>31.710999999999999</v>
      </c>
      <c r="R160" s="19">
        <v>0</v>
      </c>
      <c r="S160" s="50"/>
      <c r="T160" s="22"/>
      <c r="U160" s="22"/>
      <c r="V160" s="22"/>
      <c r="W160" s="22"/>
      <c r="X160" s="22"/>
      <c r="Y160" s="39">
        <f t="shared" si="2"/>
        <v>62.29128236999999</v>
      </c>
      <c r="Z160" s="19"/>
      <c r="AA160" s="19"/>
      <c r="AB160" s="19"/>
      <c r="AC160" s="19"/>
    </row>
    <row r="161" spans="1:29" x14ac:dyDescent="0.35">
      <c r="A161">
        <v>20</v>
      </c>
      <c r="B161">
        <v>13</v>
      </c>
      <c r="C161" s="23"/>
      <c r="D161" s="65"/>
      <c r="E161" s="24" t="s">
        <v>35</v>
      </c>
      <c r="F161" s="29" t="s">
        <v>27</v>
      </c>
      <c r="G161" s="29" t="s">
        <v>28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51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39">
        <f t="shared" si="2"/>
        <v>0</v>
      </c>
      <c r="Z161" s="19"/>
      <c r="AA161" s="19"/>
      <c r="AB161" s="19"/>
      <c r="AC161" s="19"/>
    </row>
    <row r="162" spans="1:29" x14ac:dyDescent="0.35">
      <c r="A162">
        <v>21</v>
      </c>
      <c r="C162" s="15">
        <v>14</v>
      </c>
      <c r="D162" s="67" t="s">
        <v>51</v>
      </c>
      <c r="E162" s="16" t="s">
        <v>25</v>
      </c>
      <c r="F162" s="17"/>
      <c r="G162" s="17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48"/>
      <c r="T162" s="18"/>
      <c r="U162" s="18"/>
      <c r="V162" s="18"/>
      <c r="W162" s="18"/>
      <c r="X162" s="18"/>
      <c r="Y162" s="39">
        <f t="shared" si="2"/>
        <v>0</v>
      </c>
      <c r="Z162" s="19"/>
      <c r="AA162" s="19"/>
      <c r="AB162" s="19"/>
      <c r="AC162" s="19"/>
    </row>
    <row r="163" spans="1:29" x14ac:dyDescent="0.35">
      <c r="A163">
        <v>21</v>
      </c>
      <c r="B163">
        <v>4</v>
      </c>
      <c r="C163" s="20"/>
      <c r="E163" t="s">
        <v>26</v>
      </c>
      <c r="F163" s="3" t="s">
        <v>27</v>
      </c>
      <c r="G163" s="3" t="s">
        <v>28</v>
      </c>
      <c r="H163" s="19">
        <v>-4.1594961728881623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-4.5240930000000015</v>
      </c>
      <c r="Q163" s="19">
        <v>-2.1842280000000005</v>
      </c>
      <c r="R163" s="19">
        <v>0</v>
      </c>
      <c r="S163" s="49">
        <v>0</v>
      </c>
      <c r="T163" s="19">
        <v>-2.6648999999999998</v>
      </c>
      <c r="U163" s="19">
        <v>-0.49379999999999991</v>
      </c>
      <c r="V163" s="19">
        <v>0</v>
      </c>
      <c r="W163" s="19">
        <v>0</v>
      </c>
      <c r="X163" s="19">
        <v>0</v>
      </c>
      <c r="Y163" s="39">
        <f t="shared" si="2"/>
        <v>-14.026517172888164</v>
      </c>
      <c r="Z163" s="19"/>
      <c r="AA163" s="19"/>
      <c r="AB163" s="19"/>
      <c r="AC163" s="19"/>
    </row>
    <row r="164" spans="1:29" x14ac:dyDescent="0.35">
      <c r="A164">
        <v>21</v>
      </c>
      <c r="B164">
        <v>5</v>
      </c>
      <c r="C164" s="20"/>
      <c r="E164" t="s">
        <v>29</v>
      </c>
      <c r="F164" s="3" t="s">
        <v>27</v>
      </c>
      <c r="G164" s="3" t="s">
        <v>28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49">
        <v>0</v>
      </c>
      <c r="T164" s="19">
        <v>0</v>
      </c>
      <c r="U164" s="19">
        <v>-1.9187999999999996</v>
      </c>
      <c r="V164" s="19">
        <v>0</v>
      </c>
      <c r="W164" s="19">
        <v>0</v>
      </c>
      <c r="X164" s="19">
        <v>0</v>
      </c>
      <c r="Y164" s="39">
        <f t="shared" si="2"/>
        <v>-1.9187999999999996</v>
      </c>
      <c r="Z164" s="19"/>
      <c r="AA164" s="19"/>
      <c r="AB164" s="19"/>
      <c r="AC164" s="19"/>
    </row>
    <row r="165" spans="1:29" x14ac:dyDescent="0.35">
      <c r="A165">
        <v>21</v>
      </c>
      <c r="B165">
        <v>6</v>
      </c>
      <c r="C165" s="20"/>
      <c r="E165" t="s">
        <v>31</v>
      </c>
      <c r="F165" s="3" t="s">
        <v>27</v>
      </c>
      <c r="G165" s="3" t="s">
        <v>28</v>
      </c>
      <c r="H165" s="19">
        <v>-72.382215811247008</v>
      </c>
      <c r="I165" s="19">
        <v>0</v>
      </c>
      <c r="J165" s="19">
        <v>-9.0103499999999936</v>
      </c>
      <c r="K165" s="19">
        <v>0</v>
      </c>
      <c r="L165" s="19">
        <v>-30.83450000000002</v>
      </c>
      <c r="M165" s="19">
        <v>0</v>
      </c>
      <c r="N165" s="19">
        <v>0</v>
      </c>
      <c r="O165" s="19">
        <v>0</v>
      </c>
      <c r="P165" s="19">
        <v>0</v>
      </c>
      <c r="Q165" s="19">
        <v>-3.5630593000000124</v>
      </c>
      <c r="R165" s="19">
        <v>-3.7823627447501762</v>
      </c>
      <c r="S165" s="4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39">
        <f t="shared" si="2"/>
        <v>-119.5724878559972</v>
      </c>
      <c r="Z165" s="19"/>
      <c r="AA165" s="19"/>
      <c r="AB165" s="19"/>
      <c r="AC165" s="19"/>
    </row>
    <row r="166" spans="1:29" x14ac:dyDescent="0.35">
      <c r="A166">
        <v>21</v>
      </c>
      <c r="B166">
        <v>7</v>
      </c>
      <c r="C166" s="20"/>
      <c r="E166" t="s">
        <v>33</v>
      </c>
      <c r="F166" s="3" t="s">
        <v>27</v>
      </c>
      <c r="G166" s="3" t="s">
        <v>28</v>
      </c>
      <c r="H166" s="19">
        <v>-1.7451923643254901</v>
      </c>
      <c r="I166" s="19">
        <v>-0.49855603764860879</v>
      </c>
      <c r="J166" s="19">
        <v>-24.035</v>
      </c>
      <c r="K166" s="19">
        <v>-8.4610000000000039</v>
      </c>
      <c r="L166" s="19">
        <v>-8.3439999999999923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-9.7559717329320641</v>
      </c>
      <c r="S166" s="50"/>
      <c r="T166" s="22"/>
      <c r="U166" s="22"/>
      <c r="V166" s="22"/>
      <c r="W166" s="22"/>
      <c r="X166" s="22"/>
      <c r="Y166" s="39">
        <f t="shared" si="2"/>
        <v>-52.839720134906159</v>
      </c>
      <c r="Z166" s="19"/>
      <c r="AA166" s="19"/>
      <c r="AB166" s="19"/>
      <c r="AC166" s="19"/>
    </row>
    <row r="167" spans="1:29" x14ac:dyDescent="0.35">
      <c r="A167">
        <v>21</v>
      </c>
      <c r="B167">
        <v>8</v>
      </c>
      <c r="C167" s="20"/>
      <c r="E167" t="s">
        <v>35</v>
      </c>
      <c r="F167" s="3" t="s">
        <v>27</v>
      </c>
      <c r="G167" s="3" t="s">
        <v>28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49">
        <v>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39">
        <f t="shared" si="2"/>
        <v>0</v>
      </c>
      <c r="Z167" s="19"/>
      <c r="AA167" s="19"/>
      <c r="AB167" s="19"/>
      <c r="AC167" s="19"/>
    </row>
    <row r="168" spans="1:29" x14ac:dyDescent="0.35">
      <c r="A168">
        <v>21</v>
      </c>
      <c r="C168" s="20"/>
      <c r="E168" s="21" t="s">
        <v>37</v>
      </c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49"/>
      <c r="T168" s="19"/>
      <c r="U168" s="19"/>
      <c r="V168" s="19"/>
      <c r="W168" s="19"/>
      <c r="X168" s="19"/>
      <c r="Y168" s="39">
        <f t="shared" si="2"/>
        <v>0</v>
      </c>
      <c r="Z168" s="19"/>
      <c r="AA168" s="19"/>
      <c r="AB168" s="19"/>
      <c r="AC168" s="19"/>
    </row>
    <row r="169" spans="1:29" x14ac:dyDescent="0.35">
      <c r="A169">
        <v>21</v>
      </c>
      <c r="B169">
        <v>9</v>
      </c>
      <c r="C169" s="20"/>
      <c r="E169" t="s">
        <v>26</v>
      </c>
      <c r="F169" s="3" t="s">
        <v>27</v>
      </c>
      <c r="G169" s="3" t="s">
        <v>28</v>
      </c>
      <c r="H169" s="19">
        <v>-5.4642621330964483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-14.769318599999998</v>
      </c>
      <c r="Q169" s="19">
        <v>-4.9737240000000025</v>
      </c>
      <c r="R169" s="19">
        <v>0</v>
      </c>
      <c r="S169" s="49">
        <v>0</v>
      </c>
      <c r="T169" s="19">
        <v>-3.601799999999999</v>
      </c>
      <c r="U169" s="19">
        <v>-0.84839999999999927</v>
      </c>
      <c r="V169" s="19">
        <v>0</v>
      </c>
      <c r="W169" s="19">
        <v>-7.6431591656273251E-2</v>
      </c>
      <c r="X169" s="19">
        <v>0</v>
      </c>
      <c r="Y169" s="39">
        <f t="shared" si="2"/>
        <v>-29.733936324752719</v>
      </c>
      <c r="Z169" s="19"/>
      <c r="AA169" s="19"/>
      <c r="AB169" s="19"/>
      <c r="AC169" s="19"/>
    </row>
    <row r="170" spans="1:29" x14ac:dyDescent="0.35">
      <c r="A170">
        <v>21</v>
      </c>
      <c r="B170">
        <v>10</v>
      </c>
      <c r="C170" s="20"/>
      <c r="E170" t="s">
        <v>29</v>
      </c>
      <c r="F170" s="3" t="s">
        <v>27</v>
      </c>
      <c r="G170" s="3" t="s">
        <v>28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49">
        <v>0</v>
      </c>
      <c r="T170" s="19">
        <v>0</v>
      </c>
      <c r="U170" s="19">
        <v>-5.2505999999999968</v>
      </c>
      <c r="V170" s="19">
        <v>0</v>
      </c>
      <c r="W170" s="19">
        <v>0</v>
      </c>
      <c r="X170" s="19">
        <v>0</v>
      </c>
      <c r="Y170" s="39">
        <f t="shared" si="2"/>
        <v>-5.2505999999999968</v>
      </c>
      <c r="Z170" s="19"/>
      <c r="AA170" s="19"/>
      <c r="AB170" s="19"/>
      <c r="AC170" s="19"/>
    </row>
    <row r="171" spans="1:29" x14ac:dyDescent="0.35">
      <c r="A171">
        <v>21</v>
      </c>
      <c r="B171">
        <v>11</v>
      </c>
      <c r="C171" s="20"/>
      <c r="E171" t="s">
        <v>31</v>
      </c>
      <c r="F171" s="3" t="s">
        <v>27</v>
      </c>
      <c r="G171" s="3" t="s">
        <v>28</v>
      </c>
      <c r="H171" s="19">
        <v>-74.928618578957412</v>
      </c>
      <c r="I171" s="19">
        <v>0</v>
      </c>
      <c r="J171" s="19">
        <v>0</v>
      </c>
      <c r="K171" s="19">
        <v>0</v>
      </c>
      <c r="L171" s="19">
        <v>-84.704500000000039</v>
      </c>
      <c r="M171" s="19">
        <v>-3.4790000000000525</v>
      </c>
      <c r="N171" s="19">
        <v>0</v>
      </c>
      <c r="O171" s="19">
        <v>0</v>
      </c>
      <c r="P171" s="19">
        <v>0</v>
      </c>
      <c r="Q171" s="19">
        <v>-5.9531731999999629</v>
      </c>
      <c r="R171" s="19">
        <v>0</v>
      </c>
      <c r="S171" s="4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39">
        <f t="shared" si="2"/>
        <v>-169.06529177895746</v>
      </c>
      <c r="Z171" s="19"/>
      <c r="AA171" s="19"/>
      <c r="AB171" s="19"/>
      <c r="AC171" s="19"/>
    </row>
    <row r="172" spans="1:29" x14ac:dyDescent="0.35">
      <c r="A172">
        <v>21</v>
      </c>
      <c r="B172">
        <v>12</v>
      </c>
      <c r="C172" s="20"/>
      <c r="E172" t="s">
        <v>33</v>
      </c>
      <c r="F172" s="3" t="s">
        <v>27</v>
      </c>
      <c r="G172" s="3" t="s">
        <v>28</v>
      </c>
      <c r="H172" s="19">
        <v>-16.554489426895032</v>
      </c>
      <c r="I172" s="19">
        <v>-0.88349323639222144</v>
      </c>
      <c r="J172" s="19">
        <v>-42.277000000000001</v>
      </c>
      <c r="K172" s="19">
        <v>-7.0359999999999978</v>
      </c>
      <c r="L172" s="19">
        <v>-13.21299999999999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19">
        <v>-20.020264320103536</v>
      </c>
      <c r="S172" s="50"/>
      <c r="T172" s="22"/>
      <c r="U172" s="22"/>
      <c r="V172" s="22"/>
      <c r="W172" s="22"/>
      <c r="X172" s="22"/>
      <c r="Y172" s="39">
        <f t="shared" si="2"/>
        <v>-99.98424698339079</v>
      </c>
      <c r="Z172" s="19"/>
      <c r="AA172" s="19"/>
      <c r="AB172" s="19"/>
      <c r="AC172" s="19"/>
    </row>
    <row r="173" spans="1:29" ht="15" thickBot="1" x14ac:dyDescent="0.4">
      <c r="A173">
        <v>21</v>
      </c>
      <c r="B173">
        <v>13</v>
      </c>
      <c r="C173" s="23"/>
      <c r="D173" s="65"/>
      <c r="E173" s="24" t="s">
        <v>35</v>
      </c>
      <c r="F173" s="29" t="s">
        <v>27</v>
      </c>
      <c r="G173" s="29" t="s">
        <v>28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51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39">
        <f t="shared" si="2"/>
        <v>0</v>
      </c>
      <c r="Z173" s="19"/>
      <c r="AA173" s="19"/>
      <c r="AB173" s="19"/>
      <c r="AC173" s="19"/>
    </row>
    <row r="174" spans="1:29" x14ac:dyDescent="0.35">
      <c r="C174" s="11" t="s">
        <v>52</v>
      </c>
      <c r="D174" s="64"/>
      <c r="E174" s="12"/>
      <c r="F174" s="13"/>
      <c r="G174" s="13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47"/>
      <c r="T174" s="14"/>
      <c r="U174" s="14"/>
      <c r="V174" s="14"/>
      <c r="W174" s="14"/>
      <c r="X174" s="14"/>
      <c r="Y174" s="39">
        <f t="shared" si="2"/>
        <v>0</v>
      </c>
      <c r="Z174" s="19"/>
      <c r="AA174" s="19"/>
      <c r="AB174" s="19"/>
      <c r="AC174" s="19"/>
    </row>
    <row r="175" spans="1:29" x14ac:dyDescent="0.35">
      <c r="A175">
        <v>21</v>
      </c>
      <c r="C175" s="15">
        <v>15</v>
      </c>
      <c r="D175" s="67" t="s">
        <v>53</v>
      </c>
      <c r="E175" s="16" t="s">
        <v>25</v>
      </c>
      <c r="F175" s="17"/>
      <c r="G175" s="17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48"/>
      <c r="T175" s="18"/>
      <c r="U175" s="18"/>
      <c r="V175" s="18"/>
      <c r="W175" s="18"/>
      <c r="X175" s="18"/>
      <c r="Y175" s="39">
        <f t="shared" si="2"/>
        <v>0</v>
      </c>
      <c r="Z175" s="19"/>
      <c r="AA175" s="19"/>
      <c r="AB175" s="19"/>
      <c r="AC175" s="19"/>
    </row>
    <row r="176" spans="1:29" x14ac:dyDescent="0.35">
      <c r="A176">
        <v>24</v>
      </c>
      <c r="B176">
        <v>4</v>
      </c>
      <c r="C176" s="20"/>
      <c r="E176" t="s">
        <v>26</v>
      </c>
      <c r="F176" s="3" t="s">
        <v>27</v>
      </c>
      <c r="G176" s="3" t="s">
        <v>28</v>
      </c>
      <c r="H176" s="19">
        <v>14.82501633391972</v>
      </c>
      <c r="I176" s="19">
        <v>0.60920361295112269</v>
      </c>
      <c r="J176" s="19">
        <v>51.341999999999999</v>
      </c>
      <c r="K176" s="19">
        <v>6.3659999999999997</v>
      </c>
      <c r="L176" s="19">
        <v>18.292000000000002</v>
      </c>
      <c r="M176" s="19">
        <v>7.4089999999999998</v>
      </c>
      <c r="N176" s="19">
        <v>19.280842033521903</v>
      </c>
      <c r="O176" s="19">
        <v>39.158096065725601</v>
      </c>
      <c r="P176" s="19">
        <v>9.9339999999999993</v>
      </c>
      <c r="Q176" s="19">
        <v>3.4249999999999998</v>
      </c>
      <c r="R176" s="19">
        <v>15.326000000000001</v>
      </c>
      <c r="S176" s="49">
        <v>7.1391644999834813</v>
      </c>
      <c r="T176" s="19">
        <v>4.923</v>
      </c>
      <c r="U176" s="19">
        <v>1.98</v>
      </c>
      <c r="V176" s="19">
        <v>1.2173505600415688</v>
      </c>
      <c r="W176" s="19">
        <v>4.3483362741124303</v>
      </c>
      <c r="X176" s="19">
        <v>3.7678237678954218</v>
      </c>
      <c r="Y176" s="39">
        <f t="shared" si="2"/>
        <v>209.34283314815127</v>
      </c>
      <c r="Z176" s="19"/>
      <c r="AA176" s="19"/>
      <c r="AB176" s="19"/>
      <c r="AC176" s="19"/>
    </row>
    <row r="177" spans="1:29" x14ac:dyDescent="0.35">
      <c r="A177">
        <v>24</v>
      </c>
      <c r="B177">
        <v>5</v>
      </c>
      <c r="C177" s="20"/>
      <c r="E177" t="s">
        <v>29</v>
      </c>
      <c r="F177" s="3" t="s">
        <v>27</v>
      </c>
      <c r="G177" s="3" t="s">
        <v>28</v>
      </c>
      <c r="H177" s="19">
        <v>42.686856967215739</v>
      </c>
      <c r="I177" s="19">
        <v>1.6820685611281851</v>
      </c>
      <c r="J177" s="19">
        <v>29.995000000000001</v>
      </c>
      <c r="K177" s="19">
        <v>12.198</v>
      </c>
      <c r="L177" s="19">
        <v>49.598999999999997</v>
      </c>
      <c r="M177" s="19">
        <v>23.056000000000001</v>
      </c>
      <c r="N177" s="19">
        <v>83.359936803158305</v>
      </c>
      <c r="O177" s="19">
        <v>53.082146155259586</v>
      </c>
      <c r="P177" s="19">
        <v>17.399000000000001</v>
      </c>
      <c r="Q177" s="19">
        <v>16.548999999999999</v>
      </c>
      <c r="R177" s="19">
        <v>36.165999999999997</v>
      </c>
      <c r="S177" s="49">
        <v>14.402388917369144</v>
      </c>
      <c r="T177" s="19">
        <v>4.2069999999999999</v>
      </c>
      <c r="U177" s="19">
        <v>1.8959999999999999</v>
      </c>
      <c r="V177" s="19">
        <v>3.3386607755721394</v>
      </c>
      <c r="W177" s="19">
        <v>18.385855675233731</v>
      </c>
      <c r="X177" s="19">
        <v>5.7971312820678662</v>
      </c>
      <c r="Y177" s="39">
        <f t="shared" si="2"/>
        <v>413.8000451370047</v>
      </c>
      <c r="Z177" s="19"/>
      <c r="AA177" s="19"/>
      <c r="AB177" s="19"/>
      <c r="AC177" s="19"/>
    </row>
    <row r="178" spans="1:29" x14ac:dyDescent="0.35">
      <c r="A178">
        <v>24</v>
      </c>
      <c r="B178">
        <v>6</v>
      </c>
      <c r="C178" s="20"/>
      <c r="E178" t="s">
        <v>31</v>
      </c>
      <c r="F178" s="3" t="s">
        <v>27</v>
      </c>
      <c r="G178" s="3" t="s">
        <v>28</v>
      </c>
      <c r="H178" s="19">
        <v>24.328667859907245</v>
      </c>
      <c r="I178" s="19">
        <v>0.14676660191987598</v>
      </c>
      <c r="J178" s="19">
        <v>7.8250000000000002</v>
      </c>
      <c r="K178" s="19">
        <v>13.909000000000001</v>
      </c>
      <c r="L178" s="19">
        <v>26.18</v>
      </c>
      <c r="M178" s="19">
        <v>6.2619999999999996</v>
      </c>
      <c r="N178" s="19">
        <v>30.999371946988088</v>
      </c>
      <c r="O178" s="19">
        <v>23.391642939366303</v>
      </c>
      <c r="P178" s="19">
        <v>10.343</v>
      </c>
      <c r="Q178" s="19">
        <v>8.2159999999999993</v>
      </c>
      <c r="R178" s="19">
        <v>19.45</v>
      </c>
      <c r="S178" s="49">
        <v>0</v>
      </c>
      <c r="T178" s="19">
        <v>0</v>
      </c>
      <c r="U178" s="19">
        <v>0</v>
      </c>
      <c r="V178" s="19">
        <v>0</v>
      </c>
      <c r="W178" s="19">
        <v>0</v>
      </c>
      <c r="X178" s="19">
        <v>0</v>
      </c>
      <c r="Y178" s="39">
        <f t="shared" si="2"/>
        <v>171.05144934818151</v>
      </c>
      <c r="Z178" s="19"/>
      <c r="AA178" s="19"/>
      <c r="AB178" s="19"/>
      <c r="AC178" s="19"/>
    </row>
    <row r="179" spans="1:29" x14ac:dyDescent="0.35">
      <c r="A179">
        <v>24</v>
      </c>
      <c r="B179">
        <v>7</v>
      </c>
      <c r="C179" s="20"/>
      <c r="E179" t="s">
        <v>33</v>
      </c>
      <c r="F179" s="3" t="s">
        <v>27</v>
      </c>
      <c r="G179" s="3" t="s">
        <v>28</v>
      </c>
      <c r="H179" s="19">
        <v>3.409205941468096</v>
      </c>
      <c r="I179" s="19">
        <v>0.14738965288660749</v>
      </c>
      <c r="J179" s="19">
        <v>1.607</v>
      </c>
      <c r="K179" s="19">
        <v>1.448</v>
      </c>
      <c r="L179" s="19">
        <v>5.0839999999999996</v>
      </c>
      <c r="M179" s="19">
        <v>0.84599999999999997</v>
      </c>
      <c r="N179" s="19">
        <v>10.706069446290591</v>
      </c>
      <c r="O179" s="19">
        <v>6.853516197081694</v>
      </c>
      <c r="P179" s="19">
        <v>0.58799999999999997</v>
      </c>
      <c r="Q179" s="19">
        <v>1.9279999999999999</v>
      </c>
      <c r="R179" s="19">
        <v>1.341</v>
      </c>
      <c r="S179" s="50"/>
      <c r="T179" s="22"/>
      <c r="U179" s="22"/>
      <c r="V179" s="22"/>
      <c r="W179" s="22"/>
      <c r="X179" s="22"/>
      <c r="Y179" s="39">
        <f t="shared" si="2"/>
        <v>33.95818123772699</v>
      </c>
      <c r="Z179" s="19"/>
      <c r="AA179" s="19"/>
      <c r="AB179" s="19"/>
      <c r="AC179" s="19"/>
    </row>
    <row r="180" spans="1:29" x14ac:dyDescent="0.35">
      <c r="A180">
        <v>24</v>
      </c>
      <c r="B180">
        <v>8</v>
      </c>
      <c r="C180" s="20"/>
      <c r="E180" t="s">
        <v>35</v>
      </c>
      <c r="F180" s="3" t="s">
        <v>27</v>
      </c>
      <c r="G180" s="3" t="s">
        <v>28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4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39">
        <f t="shared" si="2"/>
        <v>0</v>
      </c>
      <c r="Z180" s="19"/>
      <c r="AA180" s="19"/>
      <c r="AB180" s="19"/>
      <c r="AC180" s="19"/>
    </row>
    <row r="181" spans="1:29" x14ac:dyDescent="0.35">
      <c r="A181">
        <v>24</v>
      </c>
      <c r="C181" s="20"/>
      <c r="E181" s="21" t="s">
        <v>37</v>
      </c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49"/>
      <c r="T181" s="19"/>
      <c r="U181" s="19"/>
      <c r="V181" s="19"/>
      <c r="W181" s="19"/>
      <c r="X181" s="19"/>
      <c r="Y181" s="39">
        <f t="shared" si="2"/>
        <v>0</v>
      </c>
      <c r="Z181" s="19"/>
      <c r="AA181" s="19"/>
      <c r="AB181" s="19"/>
      <c r="AC181" s="19"/>
    </row>
    <row r="182" spans="1:29" x14ac:dyDescent="0.35">
      <c r="A182">
        <v>24</v>
      </c>
      <c r="B182">
        <v>9</v>
      </c>
      <c r="C182" s="20"/>
      <c r="E182" t="s">
        <v>26</v>
      </c>
      <c r="F182" s="3" t="s">
        <v>27</v>
      </c>
      <c r="G182" s="3" t="s">
        <v>28</v>
      </c>
      <c r="H182" s="19">
        <v>41.600339027027033</v>
      </c>
      <c r="I182" s="19">
        <v>2.1474227909838444</v>
      </c>
      <c r="J182" s="19">
        <v>144.071</v>
      </c>
      <c r="K182" s="19">
        <v>17.864000000000001</v>
      </c>
      <c r="L182" s="19">
        <v>46.853000000000002</v>
      </c>
      <c r="M182" s="19">
        <v>20.789000000000001</v>
      </c>
      <c r="N182" s="19">
        <v>54.103883991390433</v>
      </c>
      <c r="O182" s="19">
        <v>109.8813570061052</v>
      </c>
      <c r="P182" s="19">
        <v>27.876999999999995</v>
      </c>
      <c r="Q182" s="19">
        <v>9.61</v>
      </c>
      <c r="R182" s="19">
        <v>43.006</v>
      </c>
      <c r="S182" s="49">
        <v>21.417703697288857</v>
      </c>
      <c r="T182" s="19">
        <v>13.814</v>
      </c>
      <c r="U182" s="19">
        <v>5.5570000000000004</v>
      </c>
      <c r="V182" s="19">
        <v>3.4160019237143442</v>
      </c>
      <c r="W182" s="19">
        <v>12.20184683433974</v>
      </c>
      <c r="X182" s="19">
        <v>10.572720809914554</v>
      </c>
      <c r="Y182" s="39">
        <f t="shared" si="2"/>
        <v>584.78227608076406</v>
      </c>
      <c r="Z182" s="19"/>
      <c r="AA182" s="19"/>
      <c r="AB182" s="19"/>
      <c r="AC182" s="19"/>
    </row>
    <row r="183" spans="1:29" x14ac:dyDescent="0.35">
      <c r="A183">
        <v>24</v>
      </c>
      <c r="B183">
        <v>10</v>
      </c>
      <c r="C183" s="20"/>
      <c r="E183" t="s">
        <v>29</v>
      </c>
      <c r="F183" s="3" t="s">
        <v>27</v>
      </c>
      <c r="G183" s="3" t="s">
        <v>28</v>
      </c>
      <c r="H183" s="19">
        <v>119.78318821621625</v>
      </c>
      <c r="I183" s="19">
        <v>4.672299471804096</v>
      </c>
      <c r="J183" s="19">
        <v>84.17</v>
      </c>
      <c r="K183" s="19">
        <v>34.228999999999999</v>
      </c>
      <c r="L183" s="19">
        <v>140.39400000000001</v>
      </c>
      <c r="M183" s="19">
        <v>64.695999999999998</v>
      </c>
      <c r="N183" s="19">
        <v>233.91594321899458</v>
      </c>
      <c r="O183" s="19">
        <v>148.95357124989607</v>
      </c>
      <c r="P183" s="19">
        <v>48.825000000000003</v>
      </c>
      <c r="Q183" s="19">
        <v>46.438000000000002</v>
      </c>
      <c r="R183" s="19">
        <v>101.488</v>
      </c>
      <c r="S183" s="49">
        <v>43.208645723959293</v>
      </c>
      <c r="T183" s="19">
        <v>11.805</v>
      </c>
      <c r="U183" s="19">
        <v>5.32</v>
      </c>
      <c r="V183" s="19">
        <v>9.3686009653575955</v>
      </c>
      <c r="W183" s="19">
        <v>51.592466802321979</v>
      </c>
      <c r="X183" s="19">
        <v>16.267644321200223</v>
      </c>
      <c r="Y183" s="39">
        <f t="shared" si="2"/>
        <v>1165.1273599697502</v>
      </c>
      <c r="Z183" s="19"/>
      <c r="AA183" s="19"/>
      <c r="AB183" s="19"/>
      <c r="AC183" s="19"/>
    </row>
    <row r="184" spans="1:29" x14ac:dyDescent="0.35">
      <c r="A184">
        <v>24</v>
      </c>
      <c r="B184">
        <v>11</v>
      </c>
      <c r="C184" s="20"/>
      <c r="E184" t="s">
        <v>31</v>
      </c>
      <c r="F184" s="3" t="s">
        <v>27</v>
      </c>
      <c r="G184" s="3" t="s">
        <v>28</v>
      </c>
      <c r="H184" s="19">
        <v>68.268446270270289</v>
      </c>
      <c r="I184" s="19">
        <v>0.39227653021601072</v>
      </c>
      <c r="J184" s="19">
        <v>21.957999999999998</v>
      </c>
      <c r="K184" s="19">
        <v>39.03</v>
      </c>
      <c r="L184" s="19">
        <v>72.164000000000001</v>
      </c>
      <c r="M184" s="19">
        <v>17.571000000000002</v>
      </c>
      <c r="N184" s="19">
        <v>86.987198002547288</v>
      </c>
      <c r="O184" s="19">
        <v>65.63918389866744</v>
      </c>
      <c r="P184" s="19">
        <v>29.025000000000002</v>
      </c>
      <c r="Q184" s="19">
        <v>23.053999999999998</v>
      </c>
      <c r="R184" s="19">
        <v>54.581000000000003</v>
      </c>
      <c r="S184" s="4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39">
        <f t="shared" si="2"/>
        <v>478.67010470170101</v>
      </c>
      <c r="Z184" s="19"/>
      <c r="AA184" s="19"/>
      <c r="AB184" s="19"/>
      <c r="AC184" s="19"/>
    </row>
    <row r="185" spans="1:29" x14ac:dyDescent="0.35">
      <c r="A185">
        <v>24</v>
      </c>
      <c r="B185">
        <v>12</v>
      </c>
      <c r="C185" s="20"/>
      <c r="E185" t="s">
        <v>33</v>
      </c>
      <c r="F185" s="3" t="s">
        <v>27</v>
      </c>
      <c r="G185" s="3" t="s">
        <v>28</v>
      </c>
      <c r="H185" s="19">
        <v>9.5665407567567602</v>
      </c>
      <c r="I185" s="19">
        <v>0.40852631028684389</v>
      </c>
      <c r="J185" s="19">
        <v>4.5090000000000003</v>
      </c>
      <c r="K185" s="19">
        <v>4.0640000000000001</v>
      </c>
      <c r="L185" s="19">
        <v>14.62</v>
      </c>
      <c r="M185" s="19">
        <v>2.3740000000000001</v>
      </c>
      <c r="N185" s="19">
        <v>30.042253254230399</v>
      </c>
      <c r="O185" s="19">
        <v>19.231620933118101</v>
      </c>
      <c r="P185" s="19">
        <v>1.6510000000000002</v>
      </c>
      <c r="Q185" s="19">
        <v>5.4089999999999998</v>
      </c>
      <c r="R185" s="19">
        <v>3.7639999999999998</v>
      </c>
      <c r="S185" s="50"/>
      <c r="T185" s="22"/>
      <c r="U185" s="22"/>
      <c r="V185" s="22"/>
      <c r="W185" s="22"/>
      <c r="X185" s="22"/>
      <c r="Y185" s="39">
        <f t="shared" si="2"/>
        <v>95.639941254392099</v>
      </c>
      <c r="Z185" s="19"/>
      <c r="AA185" s="19"/>
      <c r="AB185" s="19"/>
      <c r="AC185" s="19"/>
    </row>
    <row r="186" spans="1:29" x14ac:dyDescent="0.35">
      <c r="A186">
        <v>24</v>
      </c>
      <c r="B186">
        <v>13</v>
      </c>
      <c r="C186" s="23"/>
      <c r="D186" s="65"/>
      <c r="E186" s="24" t="s">
        <v>35</v>
      </c>
      <c r="F186" s="3" t="s">
        <v>27</v>
      </c>
      <c r="G186" s="3" t="s">
        <v>28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51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39">
        <f t="shared" si="2"/>
        <v>0</v>
      </c>
      <c r="Z186" s="19"/>
      <c r="AA186" s="19"/>
      <c r="AB186" s="19"/>
      <c r="AC186" s="19"/>
    </row>
    <row r="187" spans="1:29" x14ac:dyDescent="0.35">
      <c r="A187">
        <v>22</v>
      </c>
      <c r="C187" s="15">
        <v>16</v>
      </c>
      <c r="D187" s="67" t="s">
        <v>54</v>
      </c>
      <c r="E187" s="16" t="s">
        <v>25</v>
      </c>
      <c r="F187" s="17"/>
      <c r="G187" s="17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48"/>
      <c r="T187" s="18"/>
      <c r="U187" s="18"/>
      <c r="V187" s="18"/>
      <c r="W187" s="18"/>
      <c r="X187" s="18"/>
      <c r="Y187" s="39">
        <f t="shared" si="2"/>
        <v>0</v>
      </c>
      <c r="Z187" s="19"/>
      <c r="AA187" s="19"/>
      <c r="AB187" s="19"/>
      <c r="AC187" s="19"/>
    </row>
    <row r="188" spans="1:29" x14ac:dyDescent="0.35">
      <c r="A188">
        <v>25</v>
      </c>
      <c r="B188">
        <v>4</v>
      </c>
      <c r="C188" s="20"/>
      <c r="E188" t="s">
        <v>26</v>
      </c>
      <c r="F188" s="3" t="s">
        <v>27</v>
      </c>
      <c r="G188" s="3" t="s">
        <v>28</v>
      </c>
      <c r="H188" s="19">
        <v>12.47156574670886</v>
      </c>
      <c r="I188" s="19">
        <v>0.75607119499999997</v>
      </c>
      <c r="J188" s="19">
        <v>43.786999999999999</v>
      </c>
      <c r="K188" s="19">
        <v>5.1429999999999998</v>
      </c>
      <c r="L188" s="19">
        <v>19.709</v>
      </c>
      <c r="M188" s="19">
        <v>7.6989999999999998</v>
      </c>
      <c r="N188" s="19">
        <v>26.902999999999999</v>
      </c>
      <c r="O188" s="19">
        <v>42.104993390780521</v>
      </c>
      <c r="P188" s="19">
        <v>11.894</v>
      </c>
      <c r="Q188" s="19">
        <v>3.706</v>
      </c>
      <c r="R188" s="19">
        <v>18.149999999999999</v>
      </c>
      <c r="S188" s="49">
        <v>8.1479999999999997</v>
      </c>
      <c r="T188" s="19">
        <v>3.5150000000000001</v>
      </c>
      <c r="U188" s="19">
        <v>1.988</v>
      </c>
      <c r="V188" s="19">
        <v>1.0528764965690969</v>
      </c>
      <c r="W188" s="19">
        <v>4.9830000000000005</v>
      </c>
      <c r="X188" s="19">
        <v>3.8000000000000003</v>
      </c>
      <c r="Y188" s="39">
        <f t="shared" si="2"/>
        <v>215.81050682905848</v>
      </c>
      <c r="Z188" s="19"/>
      <c r="AA188" s="19"/>
      <c r="AB188" s="19"/>
      <c r="AC188" s="19"/>
    </row>
    <row r="189" spans="1:29" x14ac:dyDescent="0.35">
      <c r="A189">
        <v>25</v>
      </c>
      <c r="B189">
        <v>5</v>
      </c>
      <c r="C189" s="20"/>
      <c r="E189" t="s">
        <v>29</v>
      </c>
      <c r="F189" s="3" t="s">
        <v>27</v>
      </c>
      <c r="G189" s="3" t="s">
        <v>28</v>
      </c>
      <c r="H189" s="19">
        <v>31.310986919999998</v>
      </c>
      <c r="I189" s="19">
        <v>1.2686530150000002</v>
      </c>
      <c r="J189" s="19">
        <v>27.259</v>
      </c>
      <c r="K189" s="19">
        <v>11.396000000000001</v>
      </c>
      <c r="L189" s="19">
        <v>48.335999999999999</v>
      </c>
      <c r="M189" s="19">
        <v>21.31</v>
      </c>
      <c r="N189" s="19">
        <v>68</v>
      </c>
      <c r="O189" s="19">
        <v>47.352850602125315</v>
      </c>
      <c r="P189" s="19">
        <v>14.153</v>
      </c>
      <c r="Q189" s="19">
        <v>15.146000000000001</v>
      </c>
      <c r="R189" s="19">
        <v>33.35</v>
      </c>
      <c r="S189" s="49">
        <v>13.196</v>
      </c>
      <c r="T189" s="19">
        <v>3.8879999999999999</v>
      </c>
      <c r="U189" s="19">
        <v>1.754</v>
      </c>
      <c r="V189" s="19">
        <v>3.4056271096232589</v>
      </c>
      <c r="W189" s="19">
        <v>17.376000000000001</v>
      </c>
      <c r="X189" s="19">
        <v>5.2530000000000001</v>
      </c>
      <c r="Y189" s="39">
        <f t="shared" si="2"/>
        <v>363.7551176467486</v>
      </c>
      <c r="Z189" s="19"/>
      <c r="AA189" s="19"/>
      <c r="AB189" s="19"/>
      <c r="AC189" s="19"/>
    </row>
    <row r="190" spans="1:29" x14ac:dyDescent="0.35">
      <c r="A190">
        <v>25</v>
      </c>
      <c r="B190">
        <v>6</v>
      </c>
      <c r="C190" s="20"/>
      <c r="E190" t="s">
        <v>31</v>
      </c>
      <c r="F190" s="3" t="s">
        <v>27</v>
      </c>
      <c r="G190" s="3" t="s">
        <v>28</v>
      </c>
      <c r="H190" s="19">
        <v>20.755000000000003</v>
      </c>
      <c r="I190" s="19">
        <v>0.2645132</v>
      </c>
      <c r="J190" s="19">
        <v>7.7169999999999996</v>
      </c>
      <c r="K190" s="19">
        <v>13.355</v>
      </c>
      <c r="L190" s="19">
        <v>22.367999999999999</v>
      </c>
      <c r="M190" s="19">
        <v>4.9539999999999997</v>
      </c>
      <c r="N190" s="19">
        <v>48.991999999999997</v>
      </c>
      <c r="O190" s="19">
        <v>16.816234453850935</v>
      </c>
      <c r="P190" s="19">
        <v>8.2910000000000004</v>
      </c>
      <c r="Q190" s="19">
        <v>7.1479999999999997</v>
      </c>
      <c r="R190" s="19">
        <v>15.382999999999999</v>
      </c>
      <c r="S190" s="4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39">
        <f t="shared" si="2"/>
        <v>166.04374765385094</v>
      </c>
      <c r="Z190" s="19"/>
      <c r="AA190" s="19"/>
      <c r="AB190" s="19"/>
      <c r="AC190" s="19"/>
    </row>
    <row r="191" spans="1:29" x14ac:dyDescent="0.35">
      <c r="A191">
        <v>25</v>
      </c>
      <c r="B191">
        <v>7</v>
      </c>
      <c r="C191" s="20"/>
      <c r="E191" t="s">
        <v>33</v>
      </c>
      <c r="F191" s="3" t="s">
        <v>27</v>
      </c>
      <c r="G191" s="3" t="s">
        <v>28</v>
      </c>
      <c r="H191" s="19">
        <v>3.2110000000000003</v>
      </c>
      <c r="I191" s="19">
        <v>1.2434699999999999E-4</v>
      </c>
      <c r="J191" s="19">
        <v>1.615</v>
      </c>
      <c r="K191" s="19">
        <v>1.75</v>
      </c>
      <c r="L191" s="19">
        <v>3.0350000000000001</v>
      </c>
      <c r="M191" s="19">
        <v>1.4139999999999999</v>
      </c>
      <c r="N191" s="19">
        <v>2.0489999999999999</v>
      </c>
      <c r="O191" s="19">
        <v>5.5001664754660835</v>
      </c>
      <c r="P191" s="19">
        <v>0.64</v>
      </c>
      <c r="Q191" s="19">
        <v>1.6140000000000001</v>
      </c>
      <c r="R191" s="19">
        <v>2.855</v>
      </c>
      <c r="S191" s="50"/>
      <c r="T191" s="22"/>
      <c r="U191" s="22"/>
      <c r="V191" s="22"/>
      <c r="W191" s="22"/>
      <c r="X191" s="22"/>
      <c r="Y191" s="39">
        <f t="shared" si="2"/>
        <v>23.683290822466084</v>
      </c>
      <c r="Z191" s="19"/>
      <c r="AA191" s="19"/>
      <c r="AB191" s="19"/>
      <c r="AC191" s="19"/>
    </row>
    <row r="192" spans="1:29" x14ac:dyDescent="0.35">
      <c r="A192">
        <v>25</v>
      </c>
      <c r="B192">
        <v>8</v>
      </c>
      <c r="C192" s="20"/>
      <c r="E192" t="s">
        <v>35</v>
      </c>
      <c r="F192" s="3" t="s">
        <v>27</v>
      </c>
      <c r="G192" s="3" t="s">
        <v>28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4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39">
        <f t="shared" si="2"/>
        <v>0</v>
      </c>
      <c r="Z192" s="19"/>
      <c r="AA192" s="19"/>
      <c r="AB192" s="19"/>
      <c r="AC192" s="19"/>
    </row>
    <row r="193" spans="1:29" x14ac:dyDescent="0.35">
      <c r="A193">
        <v>25</v>
      </c>
      <c r="C193" s="20"/>
      <c r="E193" s="21" t="s">
        <v>37</v>
      </c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49"/>
      <c r="T193" s="19"/>
      <c r="U193" s="19"/>
      <c r="V193" s="19"/>
      <c r="W193" s="19"/>
      <c r="X193" s="19"/>
      <c r="Y193" s="39">
        <f t="shared" si="2"/>
        <v>0</v>
      </c>
      <c r="Z193" s="19"/>
      <c r="AA193" s="19"/>
      <c r="AB193" s="19"/>
      <c r="AC193" s="19"/>
    </row>
    <row r="194" spans="1:29" x14ac:dyDescent="0.35">
      <c r="A194">
        <v>25</v>
      </c>
      <c r="B194">
        <v>9</v>
      </c>
      <c r="C194" s="20"/>
      <c r="E194" t="s">
        <v>26</v>
      </c>
      <c r="F194" s="3" t="s">
        <v>27</v>
      </c>
      <c r="G194" s="3" t="s">
        <v>28</v>
      </c>
      <c r="H194" s="19">
        <v>37.881136860363206</v>
      </c>
      <c r="I194" s="19">
        <v>1.8072406162541785</v>
      </c>
      <c r="J194" s="19">
        <v>139.178</v>
      </c>
      <c r="K194" s="19">
        <v>14.5</v>
      </c>
      <c r="L194" s="19">
        <v>52.308</v>
      </c>
      <c r="M194" s="19">
        <v>21.716000000000001</v>
      </c>
      <c r="N194" s="19">
        <v>69.594999999999999</v>
      </c>
      <c r="O194" s="19">
        <v>111.49480270320774</v>
      </c>
      <c r="P194" s="19">
        <v>32.481999999999999</v>
      </c>
      <c r="Q194" s="19">
        <v>10.698</v>
      </c>
      <c r="R194" s="19">
        <v>45.244999999999997</v>
      </c>
      <c r="S194" s="49">
        <v>21.188989561179362</v>
      </c>
      <c r="T194" s="19">
        <v>11.581</v>
      </c>
      <c r="U194" s="19">
        <v>5.5939999999999994</v>
      </c>
      <c r="V194" s="19">
        <v>3.4869273906590164</v>
      </c>
      <c r="W194" s="19">
        <v>12.818000000000001</v>
      </c>
      <c r="X194" s="19">
        <v>10.309000000000001</v>
      </c>
      <c r="Y194" s="39">
        <f t="shared" si="2"/>
        <v>601.88309713166348</v>
      </c>
      <c r="Z194" s="19"/>
      <c r="AA194" s="19"/>
      <c r="AB194" s="19"/>
      <c r="AC194" s="19"/>
    </row>
    <row r="195" spans="1:29" x14ac:dyDescent="0.35">
      <c r="A195">
        <v>25</v>
      </c>
      <c r="B195">
        <v>10</v>
      </c>
      <c r="C195" s="20"/>
      <c r="E195" t="s">
        <v>29</v>
      </c>
      <c r="F195" s="3" t="s">
        <v>27</v>
      </c>
      <c r="G195" s="3" t="s">
        <v>28</v>
      </c>
      <c r="H195" s="19">
        <v>107.74411091903164</v>
      </c>
      <c r="I195" s="19">
        <v>4.0376744527691777</v>
      </c>
      <c r="J195" s="19">
        <v>81.274000000000001</v>
      </c>
      <c r="K195" s="19">
        <v>31.943999999999999</v>
      </c>
      <c r="L195" s="19">
        <v>144.97399999999999</v>
      </c>
      <c r="M195" s="19">
        <v>63.588000000000001</v>
      </c>
      <c r="N195" s="19">
        <v>196.77699999999999</v>
      </c>
      <c r="O195" s="19">
        <v>141.74651631009687</v>
      </c>
      <c r="P195" s="19">
        <v>45.408999999999999</v>
      </c>
      <c r="Q195" s="19">
        <v>45.412999999999997</v>
      </c>
      <c r="R195" s="19">
        <v>100.63200000000001</v>
      </c>
      <c r="S195" s="49">
        <v>42.509800395471025</v>
      </c>
      <c r="T195" s="19">
        <v>11.667</v>
      </c>
      <c r="U195" s="19">
        <v>5.2620000000000005</v>
      </c>
      <c r="V195" s="19">
        <v>8.4197682806146723</v>
      </c>
      <c r="W195" s="19">
        <v>51.918999999999997</v>
      </c>
      <c r="X195" s="19">
        <v>15.383000000000001</v>
      </c>
      <c r="Y195" s="39">
        <f t="shared" si="2"/>
        <v>1098.6998703579834</v>
      </c>
      <c r="Z195" s="19"/>
      <c r="AA195" s="19"/>
      <c r="AB195" s="19"/>
      <c r="AC195" s="19"/>
    </row>
    <row r="196" spans="1:29" x14ac:dyDescent="0.35">
      <c r="A196">
        <v>25</v>
      </c>
      <c r="B196">
        <v>11</v>
      </c>
      <c r="C196" s="20"/>
      <c r="E196" t="s">
        <v>31</v>
      </c>
      <c r="F196" s="3" t="s">
        <v>27</v>
      </c>
      <c r="G196" s="3" t="s">
        <v>28</v>
      </c>
      <c r="H196" s="19">
        <v>62.083563300000002</v>
      </c>
      <c r="I196" s="19">
        <v>0.83712313999999999</v>
      </c>
      <c r="J196" s="19">
        <v>19.372</v>
      </c>
      <c r="K196" s="19">
        <v>39.993000000000002</v>
      </c>
      <c r="L196" s="19">
        <v>68.325999999999993</v>
      </c>
      <c r="M196" s="19">
        <v>14.986000000000001</v>
      </c>
      <c r="N196" s="19">
        <v>118.79</v>
      </c>
      <c r="O196" s="19">
        <v>54.459309514194587</v>
      </c>
      <c r="P196" s="19">
        <v>24.295999999999999</v>
      </c>
      <c r="Q196" s="19">
        <v>21.446000000000002</v>
      </c>
      <c r="R196" s="19">
        <v>48.685000000000002</v>
      </c>
      <c r="S196" s="4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39">
        <f t="shared" si="2"/>
        <v>473.27399595419456</v>
      </c>
      <c r="Z196" s="19"/>
      <c r="AA196" s="19"/>
      <c r="AB196" s="19"/>
      <c r="AC196" s="19"/>
    </row>
    <row r="197" spans="1:29" x14ac:dyDescent="0.35">
      <c r="A197">
        <v>25</v>
      </c>
      <c r="B197">
        <v>12</v>
      </c>
      <c r="C197" s="20"/>
      <c r="E197" t="s">
        <v>33</v>
      </c>
      <c r="F197" s="3" t="s">
        <v>27</v>
      </c>
      <c r="G197" s="3" t="s">
        <v>28</v>
      </c>
      <c r="H197" s="19">
        <v>9.6214650600000002</v>
      </c>
      <c r="I197" s="19">
        <v>-8.4108000000000002E-5</v>
      </c>
      <c r="J197" s="19">
        <v>4.0019999999999998</v>
      </c>
      <c r="K197" s="19">
        <v>5.2450000000000001</v>
      </c>
      <c r="L197" s="19">
        <v>9.2949999999999999</v>
      </c>
      <c r="M197" s="19">
        <v>3.5219999999999998</v>
      </c>
      <c r="N197" s="19">
        <v>9.3940000000000001</v>
      </c>
      <c r="O197" s="19">
        <v>17.362297989661293</v>
      </c>
      <c r="P197" s="19">
        <v>1.8520000000000001</v>
      </c>
      <c r="Q197" s="19">
        <v>4.8789999999999996</v>
      </c>
      <c r="R197" s="19">
        <v>8.7729999999999997</v>
      </c>
      <c r="S197" s="50"/>
      <c r="T197" s="22"/>
      <c r="U197" s="22"/>
      <c r="V197" s="22"/>
      <c r="W197" s="22"/>
      <c r="X197" s="22"/>
      <c r="Y197" s="39">
        <f t="shared" si="2"/>
        <v>73.945678941661285</v>
      </c>
      <c r="Z197" s="19"/>
      <c r="AA197" s="19"/>
      <c r="AB197" s="19"/>
      <c r="AC197" s="19"/>
    </row>
    <row r="198" spans="1:29" x14ac:dyDescent="0.35">
      <c r="A198">
        <v>25</v>
      </c>
      <c r="B198">
        <v>13</v>
      </c>
      <c r="C198" s="23"/>
      <c r="D198" s="65"/>
      <c r="E198" s="24" t="s">
        <v>35</v>
      </c>
      <c r="F198" s="3" t="s">
        <v>27</v>
      </c>
      <c r="G198" s="3" t="s">
        <v>28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51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39">
        <f t="shared" si="2"/>
        <v>0</v>
      </c>
      <c r="Z198" s="19"/>
      <c r="AA198" s="19"/>
      <c r="AB198" s="19"/>
      <c r="AC198" s="19"/>
    </row>
    <row r="199" spans="1:29" x14ac:dyDescent="0.35">
      <c r="A199">
        <v>26</v>
      </c>
      <c r="C199" s="15">
        <v>17</v>
      </c>
      <c r="D199" s="67" t="s">
        <v>55</v>
      </c>
      <c r="E199" s="16" t="s">
        <v>25</v>
      </c>
      <c r="F199" s="17"/>
      <c r="G199" s="17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48"/>
      <c r="T199" s="18"/>
      <c r="U199" s="18"/>
      <c r="V199" s="18"/>
      <c r="W199" s="18"/>
      <c r="X199" s="18"/>
      <c r="Y199" s="39">
        <f t="shared" si="2"/>
        <v>0</v>
      </c>
      <c r="Z199" s="19"/>
      <c r="AA199" s="19"/>
      <c r="AB199" s="19"/>
      <c r="AC199" s="19"/>
    </row>
    <row r="200" spans="1:29" x14ac:dyDescent="0.35">
      <c r="A200">
        <v>26</v>
      </c>
      <c r="B200">
        <v>4</v>
      </c>
      <c r="C200" s="20"/>
      <c r="E200" t="s">
        <v>26</v>
      </c>
      <c r="F200" s="3" t="s">
        <v>27</v>
      </c>
      <c r="G200" s="3" t="s">
        <v>28</v>
      </c>
      <c r="H200" s="19">
        <v>-2.35345058721086</v>
      </c>
      <c r="I200" s="19">
        <v>0.14686758204887729</v>
      </c>
      <c r="J200" s="19">
        <v>-7.5549999999999997</v>
      </c>
      <c r="K200" s="19">
        <v>-1.2229999999999999</v>
      </c>
      <c r="L200" s="19">
        <v>1.416999999999998</v>
      </c>
      <c r="M200" s="19">
        <v>0.29000000000000004</v>
      </c>
      <c r="N200" s="19">
        <v>7.6221579664780954</v>
      </c>
      <c r="O200" s="19">
        <v>2.9468973250549197</v>
      </c>
      <c r="P200" s="19">
        <v>1.9600000000000009</v>
      </c>
      <c r="Q200" s="19">
        <v>0.28100000000000014</v>
      </c>
      <c r="R200" s="19">
        <v>2.8239999999999981</v>
      </c>
      <c r="S200" s="49">
        <v>1.0088355000165183</v>
      </c>
      <c r="T200" s="19">
        <v>-1.4079999999999999</v>
      </c>
      <c r="U200" s="19">
        <v>8.0000000000000071E-3</v>
      </c>
      <c r="V200" s="19">
        <v>-0.16447406347247195</v>
      </c>
      <c r="W200" s="19">
        <v>0.63466372588757025</v>
      </c>
      <c r="X200" s="19">
        <v>3.2176232104578428E-2</v>
      </c>
      <c r="Y200" s="39">
        <f t="shared" ref="Y200:Y263" si="3">SUM(H200:X200)</f>
        <v>6.4676736809072235</v>
      </c>
      <c r="Z200" s="19"/>
      <c r="AA200" s="19"/>
      <c r="AB200" s="19"/>
      <c r="AC200" s="19"/>
    </row>
    <row r="201" spans="1:29" x14ac:dyDescent="0.35">
      <c r="A201">
        <v>26</v>
      </c>
      <c r="B201">
        <v>5</v>
      </c>
      <c r="C201" s="20"/>
      <c r="E201" t="s">
        <v>29</v>
      </c>
      <c r="F201" s="3" t="s">
        <v>27</v>
      </c>
      <c r="G201" s="3" t="s">
        <v>28</v>
      </c>
      <c r="H201" s="19">
        <v>-11.375870047215741</v>
      </c>
      <c r="I201" s="19">
        <v>-0.41341554612818499</v>
      </c>
      <c r="J201" s="19">
        <v>-2.7360000000000007</v>
      </c>
      <c r="K201" s="19">
        <v>-0.8019999999999996</v>
      </c>
      <c r="L201" s="19">
        <v>-1.2629999999999981</v>
      </c>
      <c r="M201" s="19">
        <v>-1.7460000000000022</v>
      </c>
      <c r="N201" s="19">
        <v>-15.359936803158305</v>
      </c>
      <c r="O201" s="19">
        <v>-5.7292955531342713</v>
      </c>
      <c r="P201" s="19">
        <v>-3.2460000000000004</v>
      </c>
      <c r="Q201" s="19">
        <v>-1.4029999999999987</v>
      </c>
      <c r="R201" s="19">
        <v>-2.8159999999999954</v>
      </c>
      <c r="S201" s="49">
        <v>-1.2063889173691447</v>
      </c>
      <c r="T201" s="19">
        <v>-0.31899999999999995</v>
      </c>
      <c r="U201" s="19">
        <v>-0.1419999999999999</v>
      </c>
      <c r="V201" s="19">
        <v>6.6966334051119514E-2</v>
      </c>
      <c r="W201" s="19">
        <v>-1.0098556752337302</v>
      </c>
      <c r="X201" s="19">
        <v>-0.5441312820678661</v>
      </c>
      <c r="Y201" s="39">
        <f t="shared" si="3"/>
        <v>-50.044927490256136</v>
      </c>
      <c r="Z201" s="19"/>
      <c r="AA201" s="19"/>
      <c r="AB201" s="19"/>
      <c r="AC201" s="19"/>
    </row>
    <row r="202" spans="1:29" x14ac:dyDescent="0.35">
      <c r="A202">
        <v>26</v>
      </c>
      <c r="B202">
        <v>6</v>
      </c>
      <c r="C202" s="20"/>
      <c r="E202" t="s">
        <v>31</v>
      </c>
      <c r="F202" s="3" t="s">
        <v>27</v>
      </c>
      <c r="G202" s="3" t="s">
        <v>28</v>
      </c>
      <c r="H202" s="19">
        <v>-3.5736678599072427</v>
      </c>
      <c r="I202" s="19">
        <v>0.11774659808012403</v>
      </c>
      <c r="J202" s="19">
        <v>-0.10800000000000054</v>
      </c>
      <c r="K202" s="19">
        <v>-0.55400000000000027</v>
      </c>
      <c r="L202" s="19">
        <v>-3.8120000000000012</v>
      </c>
      <c r="M202" s="19">
        <v>-1.3079999999999998</v>
      </c>
      <c r="N202" s="19">
        <v>17.992628053011909</v>
      </c>
      <c r="O202" s="19">
        <v>-6.5754084855153678</v>
      </c>
      <c r="P202" s="19">
        <v>-2.0519999999999996</v>
      </c>
      <c r="Q202" s="19">
        <v>-1.0679999999999996</v>
      </c>
      <c r="R202" s="19">
        <v>-4.0670000000000002</v>
      </c>
      <c r="S202" s="49">
        <v>0</v>
      </c>
      <c r="T202" s="19">
        <v>0</v>
      </c>
      <c r="U202" s="19">
        <v>0</v>
      </c>
      <c r="V202" s="19">
        <v>0</v>
      </c>
      <c r="W202" s="19">
        <v>0</v>
      </c>
      <c r="X202" s="19">
        <v>0</v>
      </c>
      <c r="Y202" s="39">
        <f t="shared" si="3"/>
        <v>-5.0077016943305779</v>
      </c>
      <c r="Z202" s="19"/>
      <c r="AA202" s="19"/>
      <c r="AB202" s="19"/>
      <c r="AC202" s="19"/>
    </row>
    <row r="203" spans="1:29" x14ac:dyDescent="0.35">
      <c r="A203">
        <v>26</v>
      </c>
      <c r="B203">
        <v>7</v>
      </c>
      <c r="C203" s="20"/>
      <c r="E203" t="s">
        <v>33</v>
      </c>
      <c r="F203" s="3" t="s">
        <v>27</v>
      </c>
      <c r="G203" s="3" t="s">
        <v>28</v>
      </c>
      <c r="H203" s="19">
        <v>-0.19820594146809567</v>
      </c>
      <c r="I203" s="19">
        <v>-0.14726530588660749</v>
      </c>
      <c r="J203" s="19">
        <v>8.0000000000000071E-3</v>
      </c>
      <c r="K203" s="19">
        <v>0.30200000000000005</v>
      </c>
      <c r="L203" s="19">
        <v>-2.0489999999999995</v>
      </c>
      <c r="M203" s="19">
        <v>0.56799999999999995</v>
      </c>
      <c r="N203" s="19">
        <v>-8.6570694462905919</v>
      </c>
      <c r="O203" s="19">
        <v>-1.3533497216156105</v>
      </c>
      <c r="P203" s="19">
        <v>5.2000000000000046E-2</v>
      </c>
      <c r="Q203" s="19">
        <v>-0.31399999999999983</v>
      </c>
      <c r="R203" s="19">
        <v>1.514</v>
      </c>
      <c r="S203" s="50"/>
      <c r="T203" s="22"/>
      <c r="U203" s="22"/>
      <c r="V203" s="22"/>
      <c r="W203" s="22"/>
      <c r="X203" s="22"/>
      <c r="Y203" s="39">
        <f t="shared" si="3"/>
        <v>-10.274890415260906</v>
      </c>
      <c r="Z203" s="19"/>
      <c r="AA203" s="19"/>
      <c r="AB203" s="19"/>
      <c r="AC203" s="19"/>
    </row>
    <row r="204" spans="1:29" x14ac:dyDescent="0.35">
      <c r="A204">
        <v>26</v>
      </c>
      <c r="B204">
        <v>8</v>
      </c>
      <c r="C204" s="20"/>
      <c r="E204" t="s">
        <v>35</v>
      </c>
      <c r="F204" s="3" t="s">
        <v>27</v>
      </c>
      <c r="G204" s="3" t="s">
        <v>28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49">
        <v>0</v>
      </c>
      <c r="T204" s="19">
        <v>0</v>
      </c>
      <c r="U204" s="19">
        <v>0</v>
      </c>
      <c r="V204" s="19">
        <v>0</v>
      </c>
      <c r="W204" s="19">
        <v>0</v>
      </c>
      <c r="X204" s="19">
        <v>0</v>
      </c>
      <c r="Y204" s="39">
        <f t="shared" si="3"/>
        <v>0</v>
      </c>
      <c r="Z204" s="19"/>
      <c r="AA204" s="19"/>
      <c r="AB204" s="19"/>
      <c r="AC204" s="19"/>
    </row>
    <row r="205" spans="1:29" x14ac:dyDescent="0.35">
      <c r="A205">
        <v>26</v>
      </c>
      <c r="C205" s="20"/>
      <c r="E205" s="21" t="s">
        <v>37</v>
      </c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49"/>
      <c r="T205" s="19"/>
      <c r="U205" s="19"/>
      <c r="V205" s="19"/>
      <c r="W205" s="19"/>
      <c r="X205" s="19"/>
      <c r="Y205" s="39">
        <f t="shared" si="3"/>
        <v>0</v>
      </c>
      <c r="Z205" s="19"/>
      <c r="AA205" s="19"/>
      <c r="AB205" s="19"/>
      <c r="AC205" s="19"/>
    </row>
    <row r="206" spans="1:29" x14ac:dyDescent="0.35">
      <c r="A206">
        <v>26</v>
      </c>
      <c r="B206">
        <v>9</v>
      </c>
      <c r="C206" s="20"/>
      <c r="E206" t="s">
        <v>26</v>
      </c>
      <c r="F206" s="3" t="s">
        <v>27</v>
      </c>
      <c r="G206" s="3" t="s">
        <v>28</v>
      </c>
      <c r="H206" s="19">
        <v>-3.7192021666638269</v>
      </c>
      <c r="I206" s="19">
        <v>-0.34018217472966583</v>
      </c>
      <c r="J206" s="19">
        <v>-4.8930000000000007</v>
      </c>
      <c r="K206" s="19">
        <v>-3.3640000000000008</v>
      </c>
      <c r="L206" s="19">
        <v>5.4549999999999983</v>
      </c>
      <c r="M206" s="19">
        <v>0.9269999999999996</v>
      </c>
      <c r="N206" s="19">
        <v>15.491116008609566</v>
      </c>
      <c r="O206" s="19">
        <v>1.6134456971025344</v>
      </c>
      <c r="P206" s="19">
        <v>4.605000000000004</v>
      </c>
      <c r="Q206" s="19">
        <v>1.088000000000001</v>
      </c>
      <c r="R206" s="19">
        <v>2.2389999999999972</v>
      </c>
      <c r="S206" s="49">
        <v>-0.22871413610949531</v>
      </c>
      <c r="T206" s="19">
        <v>-2.2330000000000005</v>
      </c>
      <c r="U206" s="19">
        <v>3.6999999999999034E-2</v>
      </c>
      <c r="V206" s="19">
        <v>7.0925466944672166E-2</v>
      </c>
      <c r="W206" s="19">
        <v>0.61615316566026124</v>
      </c>
      <c r="X206" s="19">
        <v>-0.26372080991455249</v>
      </c>
      <c r="Y206" s="39">
        <f t="shared" si="3"/>
        <v>17.100821050899491</v>
      </c>
      <c r="Z206" s="19"/>
      <c r="AA206" s="19"/>
      <c r="AB206" s="19"/>
      <c r="AC206" s="19"/>
    </row>
    <row r="207" spans="1:29" x14ac:dyDescent="0.35">
      <c r="A207">
        <v>26</v>
      </c>
      <c r="B207">
        <v>10</v>
      </c>
      <c r="C207" s="20"/>
      <c r="E207" t="s">
        <v>29</v>
      </c>
      <c r="F207" s="3" t="s">
        <v>27</v>
      </c>
      <c r="G207" s="3" t="s">
        <v>28</v>
      </c>
      <c r="H207" s="19">
        <v>-12.039077297184605</v>
      </c>
      <c r="I207" s="19">
        <v>-0.6346250190349183</v>
      </c>
      <c r="J207" s="19">
        <v>-2.8960000000000008</v>
      </c>
      <c r="K207" s="19">
        <v>-2.2850000000000001</v>
      </c>
      <c r="L207" s="19">
        <v>4.5799999999999841</v>
      </c>
      <c r="M207" s="19">
        <v>-1.107999999999997</v>
      </c>
      <c r="N207" s="19">
        <v>-37.138943218994598</v>
      </c>
      <c r="O207" s="19">
        <v>-7.2070549397992067</v>
      </c>
      <c r="P207" s="19">
        <v>-3.4160000000000039</v>
      </c>
      <c r="Q207" s="19">
        <v>-1.0250000000000057</v>
      </c>
      <c r="R207" s="19">
        <v>-0.85599999999999454</v>
      </c>
      <c r="S207" s="49">
        <v>-0.69884532848826808</v>
      </c>
      <c r="T207" s="19">
        <v>-0.1379999999999999</v>
      </c>
      <c r="U207" s="19">
        <v>-5.7999999999999829E-2</v>
      </c>
      <c r="V207" s="19">
        <v>-0.94883268474292315</v>
      </c>
      <c r="W207" s="19">
        <v>0.32653319767801747</v>
      </c>
      <c r="X207" s="19">
        <v>-0.88464432120022174</v>
      </c>
      <c r="Y207" s="39">
        <f t="shared" si="3"/>
        <v>-66.427489611766731</v>
      </c>
      <c r="Z207" s="19"/>
      <c r="AA207" s="19"/>
      <c r="AB207" s="19"/>
      <c r="AC207" s="19"/>
    </row>
    <row r="208" spans="1:29" x14ac:dyDescent="0.35">
      <c r="A208">
        <v>26</v>
      </c>
      <c r="B208">
        <v>11</v>
      </c>
      <c r="C208" s="20"/>
      <c r="E208" t="s">
        <v>31</v>
      </c>
      <c r="F208" s="3" t="s">
        <v>27</v>
      </c>
      <c r="G208" s="3" t="s">
        <v>28</v>
      </c>
      <c r="H208" s="19">
        <v>-6.1848829702702872</v>
      </c>
      <c r="I208" s="19">
        <v>0.44484660978398927</v>
      </c>
      <c r="J208" s="19">
        <v>-2.5859999999999985</v>
      </c>
      <c r="K208" s="19">
        <v>0.96300000000000097</v>
      </c>
      <c r="L208" s="19">
        <v>-3.8380000000000081</v>
      </c>
      <c r="M208" s="19">
        <v>-2.5850000000000009</v>
      </c>
      <c r="N208" s="19">
        <v>31.802801997452718</v>
      </c>
      <c r="O208" s="19">
        <v>-11.179874384472853</v>
      </c>
      <c r="P208" s="19">
        <v>-4.7290000000000028</v>
      </c>
      <c r="Q208" s="19">
        <v>-1.607999999999997</v>
      </c>
      <c r="R208" s="19">
        <v>-5.8960000000000008</v>
      </c>
      <c r="S208" s="4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0</v>
      </c>
      <c r="Y208" s="39">
        <f t="shared" si="3"/>
        <v>-5.3961087475064389</v>
      </c>
      <c r="Z208" s="19"/>
      <c r="AA208" s="19"/>
      <c r="AB208" s="19"/>
      <c r="AC208" s="19"/>
    </row>
    <row r="209" spans="1:29" x14ac:dyDescent="0.35">
      <c r="A209">
        <v>26</v>
      </c>
      <c r="B209">
        <v>12</v>
      </c>
      <c r="C209" s="20"/>
      <c r="E209" t="s">
        <v>33</v>
      </c>
      <c r="F209" s="3" t="s">
        <v>27</v>
      </c>
      <c r="G209" s="3" t="s">
        <v>28</v>
      </c>
      <c r="H209" s="19">
        <v>5.4924303243240047E-2</v>
      </c>
      <c r="I209" s="19">
        <v>-0.40861041828684391</v>
      </c>
      <c r="J209" s="19">
        <v>-0.50700000000000056</v>
      </c>
      <c r="K209" s="19">
        <v>1.181</v>
      </c>
      <c r="L209" s="19">
        <v>-5.3249999999999993</v>
      </c>
      <c r="M209" s="19">
        <v>1.1479999999999997</v>
      </c>
      <c r="N209" s="19">
        <v>-20.648253254230397</v>
      </c>
      <c r="O209" s="19">
        <v>-1.8693229434568082</v>
      </c>
      <c r="P209" s="19">
        <v>0.20099999999999985</v>
      </c>
      <c r="Q209" s="19">
        <v>-0.53000000000000025</v>
      </c>
      <c r="R209" s="19">
        <v>5.0090000000000003</v>
      </c>
      <c r="S209" s="50"/>
      <c r="T209" s="22"/>
      <c r="U209" s="22"/>
      <c r="V209" s="22"/>
      <c r="W209" s="22"/>
      <c r="X209" s="22"/>
      <c r="Y209" s="39">
        <f t="shared" si="3"/>
        <v>-21.69426231273081</v>
      </c>
      <c r="Z209" s="19"/>
      <c r="AA209" s="19"/>
      <c r="AB209" s="19"/>
      <c r="AC209" s="19"/>
    </row>
    <row r="210" spans="1:29" x14ac:dyDescent="0.35">
      <c r="A210">
        <v>26</v>
      </c>
      <c r="B210">
        <v>13</v>
      </c>
      <c r="C210" s="23"/>
      <c r="D210" s="65"/>
      <c r="E210" s="24" t="s">
        <v>35</v>
      </c>
      <c r="F210" s="3" t="s">
        <v>27</v>
      </c>
      <c r="G210" s="3" t="s">
        <v>28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51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39">
        <f t="shared" si="3"/>
        <v>0</v>
      </c>
      <c r="Z210" s="19"/>
      <c r="AA210" s="19"/>
      <c r="AB210" s="19"/>
      <c r="AC210" s="19"/>
    </row>
    <row r="211" spans="1:29" x14ac:dyDescent="0.35">
      <c r="A211">
        <v>27</v>
      </c>
      <c r="C211" s="15">
        <v>18</v>
      </c>
      <c r="D211" s="67" t="s">
        <v>56</v>
      </c>
      <c r="E211" s="16" t="s">
        <v>25</v>
      </c>
      <c r="F211" s="17"/>
      <c r="G211" s="17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48"/>
      <c r="T211" s="18"/>
      <c r="U211" s="18"/>
      <c r="V211" s="18"/>
      <c r="W211" s="18"/>
      <c r="X211" s="18"/>
      <c r="Y211" s="39">
        <f t="shared" si="3"/>
        <v>0</v>
      </c>
      <c r="Z211" s="19"/>
      <c r="AA211" s="19"/>
      <c r="AB211" s="19"/>
      <c r="AC211" s="19"/>
    </row>
    <row r="212" spans="1:29" x14ac:dyDescent="0.35">
      <c r="A212">
        <v>27</v>
      </c>
      <c r="B212">
        <v>4</v>
      </c>
      <c r="C212" s="20"/>
      <c r="E212" t="s">
        <v>26</v>
      </c>
      <c r="F212" s="3" t="s">
        <v>45</v>
      </c>
      <c r="G212" s="3" t="s">
        <v>46</v>
      </c>
      <c r="H212" s="26">
        <v>0.83070683058060224</v>
      </c>
      <c r="I212" s="26">
        <v>0.75</v>
      </c>
      <c r="J212" s="26">
        <v>0.82950000000000002</v>
      </c>
      <c r="K212" s="26">
        <v>0.75</v>
      </c>
      <c r="L212" s="26">
        <v>0.75</v>
      </c>
      <c r="M212" s="26">
        <v>0.75</v>
      </c>
      <c r="N212" s="26">
        <v>0.75</v>
      </c>
      <c r="O212" s="26">
        <v>0.75</v>
      </c>
      <c r="P212" s="26">
        <v>0.75</v>
      </c>
      <c r="Q212" s="26">
        <v>0.75</v>
      </c>
      <c r="R212" s="26">
        <v>0.68721485643518698</v>
      </c>
      <c r="S212" s="52">
        <v>0.75</v>
      </c>
      <c r="T212" s="26">
        <v>0.7702</v>
      </c>
      <c r="U212" s="26">
        <v>0.75</v>
      </c>
      <c r="V212" s="26">
        <v>0.75</v>
      </c>
      <c r="W212" s="26">
        <v>0.75</v>
      </c>
      <c r="X212" s="26">
        <v>0.75</v>
      </c>
      <c r="Y212" s="39">
        <f t="shared" si="3"/>
        <v>12.867621687015788</v>
      </c>
      <c r="Z212" s="19"/>
      <c r="AA212" s="19"/>
      <c r="AB212" s="19"/>
      <c r="AC212" s="19"/>
    </row>
    <row r="213" spans="1:29" x14ac:dyDescent="0.35">
      <c r="A213">
        <v>27</v>
      </c>
      <c r="B213">
        <v>5</v>
      </c>
      <c r="C213" s="20"/>
      <c r="E213" t="s">
        <v>29</v>
      </c>
      <c r="F213" s="3" t="s">
        <v>45</v>
      </c>
      <c r="G213" s="3" t="s">
        <v>46</v>
      </c>
      <c r="H213" s="26">
        <v>0.89909536875064211</v>
      </c>
      <c r="I213" s="26">
        <v>0.75</v>
      </c>
      <c r="J213" s="26">
        <v>0.90139999999999998</v>
      </c>
      <c r="K213" s="26">
        <v>0.75</v>
      </c>
      <c r="L213" s="26">
        <v>0.75</v>
      </c>
      <c r="M213" s="26">
        <v>0.75</v>
      </c>
      <c r="N213" s="26">
        <v>0.75</v>
      </c>
      <c r="O213" s="26">
        <v>0.75</v>
      </c>
      <c r="P213" s="26">
        <v>0.75</v>
      </c>
      <c r="Q213" s="26">
        <v>0.75</v>
      </c>
      <c r="R213" s="26">
        <v>0.91193425126905325</v>
      </c>
      <c r="S213" s="52">
        <v>0.75</v>
      </c>
      <c r="T213" s="26">
        <v>0.89090000000000003</v>
      </c>
      <c r="U213" s="26">
        <v>0.75</v>
      </c>
      <c r="V213" s="26">
        <v>0.75</v>
      </c>
      <c r="W213" s="26">
        <v>0.75</v>
      </c>
      <c r="X213" s="26">
        <v>0.75</v>
      </c>
      <c r="Y213" s="39">
        <f t="shared" si="3"/>
        <v>13.353329620019696</v>
      </c>
      <c r="Z213" s="19"/>
      <c r="AA213" s="19"/>
      <c r="AB213" s="19"/>
      <c r="AC213" s="19"/>
    </row>
    <row r="214" spans="1:29" x14ac:dyDescent="0.35">
      <c r="A214">
        <v>27</v>
      </c>
      <c r="B214">
        <v>6</v>
      </c>
      <c r="C214" s="20"/>
      <c r="E214" t="s">
        <v>31</v>
      </c>
      <c r="F214" s="3" t="s">
        <v>45</v>
      </c>
      <c r="G214" s="3" t="s">
        <v>46</v>
      </c>
      <c r="H214" s="26">
        <v>0.9</v>
      </c>
      <c r="I214" s="26">
        <v>0.75</v>
      </c>
      <c r="J214" s="26">
        <v>0.9</v>
      </c>
      <c r="K214" s="26">
        <v>0.75</v>
      </c>
      <c r="L214" s="26">
        <v>0.75</v>
      </c>
      <c r="M214" s="26">
        <v>0.75</v>
      </c>
      <c r="N214" s="26">
        <v>0.75</v>
      </c>
      <c r="O214" s="26">
        <v>0.75</v>
      </c>
      <c r="P214" s="26">
        <v>0.75</v>
      </c>
      <c r="Q214" s="26">
        <v>0.75</v>
      </c>
      <c r="R214" s="26">
        <v>0.9</v>
      </c>
      <c r="S214" s="52">
        <v>0</v>
      </c>
      <c r="T214" s="26">
        <v>0</v>
      </c>
      <c r="U214" s="26">
        <v>0</v>
      </c>
      <c r="V214" s="26">
        <v>0</v>
      </c>
      <c r="W214" s="26">
        <v>0</v>
      </c>
      <c r="X214" s="26">
        <v>0</v>
      </c>
      <c r="Y214" s="39">
        <f t="shared" si="3"/>
        <v>8.6999999999999993</v>
      </c>
      <c r="Z214" s="19"/>
      <c r="AA214" s="19"/>
      <c r="AB214" s="19"/>
      <c r="AC214" s="19"/>
    </row>
    <row r="215" spans="1:29" x14ac:dyDescent="0.35">
      <c r="A215">
        <v>27</v>
      </c>
      <c r="B215">
        <v>7</v>
      </c>
      <c r="C215" s="20"/>
      <c r="E215" t="s">
        <v>33</v>
      </c>
      <c r="F215" s="3" t="s">
        <v>45</v>
      </c>
      <c r="G215" s="3" t="s">
        <v>46</v>
      </c>
      <c r="H215" s="26">
        <v>0.9</v>
      </c>
      <c r="I215" s="26">
        <v>0.75</v>
      </c>
      <c r="J215" s="26">
        <v>0.9</v>
      </c>
      <c r="K215" s="26">
        <v>0.75</v>
      </c>
      <c r="L215" s="26">
        <v>0.75</v>
      </c>
      <c r="M215" s="26">
        <v>0</v>
      </c>
      <c r="N215" s="26">
        <v>0.75</v>
      </c>
      <c r="O215" s="26">
        <v>0.75</v>
      </c>
      <c r="P215" s="26">
        <v>0.75</v>
      </c>
      <c r="Q215" s="26">
        <v>0</v>
      </c>
      <c r="R215" s="26">
        <v>0.74470917785012503</v>
      </c>
      <c r="S215" s="50"/>
      <c r="T215" s="22"/>
      <c r="U215" s="22"/>
      <c r="V215" s="22"/>
      <c r="W215" s="22"/>
      <c r="X215" s="22"/>
      <c r="Y215" s="39">
        <f t="shared" si="3"/>
        <v>7.044709177850125</v>
      </c>
      <c r="Z215" s="19"/>
      <c r="AA215" s="19"/>
      <c r="AB215" s="19"/>
      <c r="AC215" s="19"/>
    </row>
    <row r="216" spans="1:29" x14ac:dyDescent="0.35">
      <c r="A216">
        <v>27</v>
      </c>
      <c r="B216">
        <v>8</v>
      </c>
      <c r="C216" s="20"/>
      <c r="E216" t="s">
        <v>35</v>
      </c>
      <c r="F216" s="3" t="s">
        <v>45</v>
      </c>
      <c r="G216" s="3" t="s">
        <v>46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0.75</v>
      </c>
      <c r="O216" s="26">
        <v>0</v>
      </c>
      <c r="P216" s="26">
        <v>0.75</v>
      </c>
      <c r="Q216" s="26">
        <v>0</v>
      </c>
      <c r="R216" s="26">
        <v>0</v>
      </c>
      <c r="S216" s="52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</v>
      </c>
      <c r="Y216" s="39">
        <f t="shared" si="3"/>
        <v>1.5</v>
      </c>
      <c r="Z216" s="19"/>
      <c r="AA216" s="19"/>
      <c r="AB216" s="19"/>
      <c r="AC216" s="19"/>
    </row>
    <row r="217" spans="1:29" x14ac:dyDescent="0.35">
      <c r="A217">
        <v>27</v>
      </c>
      <c r="C217" s="20"/>
      <c r="E217" s="21" t="s">
        <v>37</v>
      </c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52"/>
      <c r="T217" s="26"/>
      <c r="U217" s="26"/>
      <c r="V217" s="26"/>
      <c r="W217" s="26"/>
      <c r="X217" s="26"/>
      <c r="Y217" s="39">
        <f t="shared" si="3"/>
        <v>0</v>
      </c>
      <c r="Z217" s="19"/>
      <c r="AA217" s="19"/>
      <c r="AB217" s="19"/>
      <c r="AC217" s="19"/>
    </row>
    <row r="218" spans="1:29" x14ac:dyDescent="0.35">
      <c r="A218">
        <v>27</v>
      </c>
      <c r="B218">
        <v>9</v>
      </c>
      <c r="C218" s="20"/>
      <c r="E218" t="s">
        <v>26</v>
      </c>
      <c r="F218" s="3" t="s">
        <v>45</v>
      </c>
      <c r="G218" s="3" t="s">
        <v>46</v>
      </c>
      <c r="H218" s="26">
        <v>0.84730239053555889</v>
      </c>
      <c r="I218" s="26">
        <v>0.75</v>
      </c>
      <c r="J218" s="26">
        <v>0.82609999999999995</v>
      </c>
      <c r="K218" s="26">
        <v>0.75</v>
      </c>
      <c r="L218" s="26">
        <v>0.75</v>
      </c>
      <c r="M218" s="26">
        <v>0.75</v>
      </c>
      <c r="N218" s="26">
        <v>0.75</v>
      </c>
      <c r="O218" s="26">
        <v>0.75</v>
      </c>
      <c r="P218" s="26">
        <v>0.75</v>
      </c>
      <c r="Q218" s="26">
        <v>0.75</v>
      </c>
      <c r="R218" s="26">
        <v>0.64219996139465385</v>
      </c>
      <c r="S218" s="52">
        <v>0.75</v>
      </c>
      <c r="T218" s="26">
        <v>0.76900000000000002</v>
      </c>
      <c r="U218" s="26">
        <v>0.75</v>
      </c>
      <c r="V218" s="26">
        <v>0.75</v>
      </c>
      <c r="W218" s="26">
        <v>0.75</v>
      </c>
      <c r="X218" s="26">
        <v>0.75</v>
      </c>
      <c r="Y218" s="39">
        <f t="shared" si="3"/>
        <v>12.834602351930213</v>
      </c>
      <c r="Z218" s="19"/>
      <c r="AA218" s="19"/>
      <c r="AB218" s="19"/>
      <c r="AC218" s="19"/>
    </row>
    <row r="219" spans="1:29" x14ac:dyDescent="0.35">
      <c r="A219">
        <v>27</v>
      </c>
      <c r="B219">
        <v>10</v>
      </c>
      <c r="C219" s="20"/>
      <c r="E219" t="s">
        <v>29</v>
      </c>
      <c r="F219" s="3" t="s">
        <v>45</v>
      </c>
      <c r="G219" s="3" t="s">
        <v>46</v>
      </c>
      <c r="H219" s="26">
        <v>0.89913927723112397</v>
      </c>
      <c r="I219" s="26">
        <v>0.75</v>
      </c>
      <c r="J219" s="26">
        <v>0.90869999999999995</v>
      </c>
      <c r="K219" s="26">
        <v>0.75</v>
      </c>
      <c r="L219" s="26">
        <v>0.75</v>
      </c>
      <c r="M219" s="26">
        <v>0.75</v>
      </c>
      <c r="N219" s="26">
        <v>0.75</v>
      </c>
      <c r="O219" s="26">
        <v>0.75</v>
      </c>
      <c r="P219" s="26">
        <v>0.75</v>
      </c>
      <c r="Q219" s="26">
        <v>0.75</v>
      </c>
      <c r="R219" s="26">
        <v>1.0173166066053447</v>
      </c>
      <c r="S219" s="52">
        <v>0.75</v>
      </c>
      <c r="T219" s="26">
        <v>0.86580000000000001</v>
      </c>
      <c r="U219" s="26">
        <v>0.75</v>
      </c>
      <c r="V219" s="26">
        <v>0.75</v>
      </c>
      <c r="W219" s="26">
        <v>0.75</v>
      </c>
      <c r="X219" s="26">
        <v>0.75</v>
      </c>
      <c r="Y219" s="39">
        <f t="shared" si="3"/>
        <v>13.44095588383647</v>
      </c>
      <c r="Z219" s="19"/>
      <c r="AA219" s="19"/>
      <c r="AB219" s="19"/>
      <c r="AC219" s="19"/>
    </row>
    <row r="220" spans="1:29" x14ac:dyDescent="0.35">
      <c r="A220">
        <v>27</v>
      </c>
      <c r="B220">
        <v>11</v>
      </c>
      <c r="C220" s="20"/>
      <c r="E220" t="s">
        <v>31</v>
      </c>
      <c r="F220" s="3" t="s">
        <v>45</v>
      </c>
      <c r="G220" s="3" t="s">
        <v>46</v>
      </c>
      <c r="H220" s="26">
        <v>0.9</v>
      </c>
      <c r="I220" s="26">
        <v>0.75</v>
      </c>
      <c r="J220" s="26">
        <v>0.9</v>
      </c>
      <c r="K220" s="26">
        <v>0.75</v>
      </c>
      <c r="L220" s="26">
        <v>0.75</v>
      </c>
      <c r="M220" s="26">
        <v>0.75</v>
      </c>
      <c r="N220" s="26">
        <v>0.75</v>
      </c>
      <c r="O220" s="26">
        <v>0.75</v>
      </c>
      <c r="P220" s="26">
        <v>0.75</v>
      </c>
      <c r="Q220" s="26">
        <v>0.75</v>
      </c>
      <c r="R220" s="26">
        <v>0.9</v>
      </c>
      <c r="S220" s="52">
        <v>0</v>
      </c>
      <c r="T220" s="26">
        <v>0</v>
      </c>
      <c r="U220" s="26">
        <v>0</v>
      </c>
      <c r="V220" s="26">
        <v>0</v>
      </c>
      <c r="W220" s="26">
        <v>0</v>
      </c>
      <c r="X220" s="26">
        <v>0</v>
      </c>
      <c r="Y220" s="39">
        <f t="shared" si="3"/>
        <v>8.6999999999999993</v>
      </c>
      <c r="Z220" s="19"/>
      <c r="AA220" s="19"/>
      <c r="AB220" s="19"/>
      <c r="AC220" s="19"/>
    </row>
    <row r="221" spans="1:29" x14ac:dyDescent="0.35">
      <c r="A221">
        <v>27</v>
      </c>
      <c r="B221">
        <v>12</v>
      </c>
      <c r="C221" s="20"/>
      <c r="E221" t="s">
        <v>33</v>
      </c>
      <c r="F221" s="3" t="s">
        <v>45</v>
      </c>
      <c r="G221" s="3" t="s">
        <v>46</v>
      </c>
      <c r="H221" s="26">
        <v>0.9</v>
      </c>
      <c r="I221" s="26">
        <v>0.75</v>
      </c>
      <c r="J221" s="26">
        <v>0.9</v>
      </c>
      <c r="K221" s="26">
        <v>0.75</v>
      </c>
      <c r="L221" s="26">
        <v>0.75</v>
      </c>
      <c r="M221" s="26">
        <v>0</v>
      </c>
      <c r="N221" s="26">
        <v>0.75</v>
      </c>
      <c r="O221" s="26">
        <v>0.75</v>
      </c>
      <c r="P221" s="26">
        <v>0.75</v>
      </c>
      <c r="Q221" s="26">
        <v>0</v>
      </c>
      <c r="R221" s="26">
        <v>0.75916065551614453</v>
      </c>
      <c r="S221" s="50"/>
      <c r="T221" s="22"/>
      <c r="U221" s="22"/>
      <c r="V221" s="22"/>
      <c r="W221" s="22"/>
      <c r="X221" s="22"/>
      <c r="Y221" s="39">
        <f t="shared" si="3"/>
        <v>7.0591606555161448</v>
      </c>
      <c r="Z221" s="19"/>
      <c r="AA221" s="19"/>
      <c r="AB221" s="19"/>
      <c r="AC221" s="19"/>
    </row>
    <row r="222" spans="1:29" x14ac:dyDescent="0.35">
      <c r="A222">
        <v>27</v>
      </c>
      <c r="B222">
        <v>13</v>
      </c>
      <c r="C222" s="23"/>
      <c r="D222" s="65"/>
      <c r="E222" s="24" t="s">
        <v>35</v>
      </c>
      <c r="F222" s="3" t="s">
        <v>45</v>
      </c>
      <c r="G222" s="3" t="s">
        <v>46</v>
      </c>
      <c r="H222" s="28">
        <v>0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0.75</v>
      </c>
      <c r="O222" s="28">
        <v>0</v>
      </c>
      <c r="P222" s="28">
        <v>0.75</v>
      </c>
      <c r="Q222" s="28">
        <v>0</v>
      </c>
      <c r="R222" s="28">
        <v>0</v>
      </c>
      <c r="S222" s="54">
        <v>0</v>
      </c>
      <c r="T222" s="28">
        <v>0</v>
      </c>
      <c r="U222" s="28">
        <v>0</v>
      </c>
      <c r="V222" s="28">
        <v>0</v>
      </c>
      <c r="W222" s="28">
        <v>0</v>
      </c>
      <c r="X222" s="28">
        <v>0</v>
      </c>
      <c r="Y222" s="39">
        <f t="shared" si="3"/>
        <v>1.5</v>
      </c>
      <c r="Z222" s="19"/>
      <c r="AA222" s="19"/>
      <c r="AB222" s="19"/>
      <c r="AC222" s="19"/>
    </row>
    <row r="223" spans="1:29" x14ac:dyDescent="0.35">
      <c r="A223">
        <v>28</v>
      </c>
      <c r="C223" s="15">
        <v>19</v>
      </c>
      <c r="D223" s="67" t="s">
        <v>57</v>
      </c>
      <c r="E223" s="16" t="s">
        <v>25</v>
      </c>
      <c r="F223" s="17"/>
      <c r="G223" s="17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48"/>
      <c r="T223" s="18"/>
      <c r="U223" s="18"/>
      <c r="V223" s="18"/>
      <c r="W223" s="18"/>
      <c r="X223" s="18"/>
      <c r="Y223" s="39">
        <f t="shared" si="3"/>
        <v>0</v>
      </c>
      <c r="Z223" s="19"/>
      <c r="AA223" s="19"/>
      <c r="AB223" s="19"/>
      <c r="AC223" s="19"/>
    </row>
    <row r="224" spans="1:29" x14ac:dyDescent="0.35">
      <c r="A224">
        <v>28</v>
      </c>
      <c r="B224">
        <v>4</v>
      </c>
      <c r="C224" s="20"/>
      <c r="E224" t="s">
        <v>26</v>
      </c>
      <c r="F224" s="3" t="s">
        <v>45</v>
      </c>
      <c r="G224" s="3" t="s">
        <v>46</v>
      </c>
      <c r="H224" s="26">
        <v>0.75</v>
      </c>
      <c r="I224" s="26">
        <v>0.75</v>
      </c>
      <c r="J224" s="26">
        <v>0.82669999999999999</v>
      </c>
      <c r="K224" s="26">
        <v>0.75</v>
      </c>
      <c r="L224" s="26">
        <v>0.75</v>
      </c>
      <c r="M224" s="26">
        <v>0.75</v>
      </c>
      <c r="N224" s="26">
        <v>0.75</v>
      </c>
      <c r="O224" s="26">
        <v>0.75</v>
      </c>
      <c r="P224" s="26">
        <v>0.75</v>
      </c>
      <c r="Q224" s="26">
        <v>0.75</v>
      </c>
      <c r="R224" s="26">
        <v>0</v>
      </c>
      <c r="S224" s="52">
        <v>0.75</v>
      </c>
      <c r="T224" s="26">
        <v>0.7702</v>
      </c>
      <c r="U224" s="26">
        <v>0.75</v>
      </c>
      <c r="V224" s="26">
        <v>0.75</v>
      </c>
      <c r="W224" s="26">
        <v>0.75</v>
      </c>
      <c r="X224" s="26">
        <v>0.75</v>
      </c>
      <c r="Y224" s="39">
        <f t="shared" si="3"/>
        <v>12.096899999999998</v>
      </c>
      <c r="Z224" s="19"/>
      <c r="AA224" s="19"/>
      <c r="AB224" s="19"/>
      <c r="AC224" s="19"/>
    </row>
    <row r="225" spans="1:29" x14ac:dyDescent="0.35">
      <c r="A225">
        <v>28</v>
      </c>
      <c r="B225">
        <v>5</v>
      </c>
      <c r="C225" s="20"/>
      <c r="E225" t="s">
        <v>29</v>
      </c>
      <c r="F225" s="3" t="s">
        <v>45</v>
      </c>
      <c r="G225" s="3" t="s">
        <v>46</v>
      </c>
      <c r="H225" s="26">
        <v>0.75</v>
      </c>
      <c r="I225" s="26">
        <v>0.75</v>
      </c>
      <c r="J225" s="26">
        <v>0.75</v>
      </c>
      <c r="K225" s="26">
        <v>0.75</v>
      </c>
      <c r="L225" s="26">
        <v>0.75</v>
      </c>
      <c r="M225" s="26">
        <v>0.75</v>
      </c>
      <c r="N225" s="26">
        <v>0.75</v>
      </c>
      <c r="O225" s="26">
        <v>0.75</v>
      </c>
      <c r="P225" s="26">
        <v>0.75</v>
      </c>
      <c r="Q225" s="26">
        <v>0.75</v>
      </c>
      <c r="R225" s="26">
        <v>0</v>
      </c>
      <c r="S225" s="52">
        <v>0.75</v>
      </c>
      <c r="T225" s="26">
        <v>0.89090000000000003</v>
      </c>
      <c r="U225" s="26">
        <v>0.75</v>
      </c>
      <c r="V225" s="26">
        <v>0.75</v>
      </c>
      <c r="W225" s="26">
        <v>0.75</v>
      </c>
      <c r="X225" s="26">
        <v>0.75</v>
      </c>
      <c r="Y225" s="39">
        <f t="shared" si="3"/>
        <v>12.1409</v>
      </c>
      <c r="Z225" s="19"/>
      <c r="AA225" s="19"/>
      <c r="AB225" s="19"/>
      <c r="AC225" s="19"/>
    </row>
    <row r="226" spans="1:29" x14ac:dyDescent="0.35">
      <c r="A226">
        <v>28</v>
      </c>
      <c r="B226">
        <v>6</v>
      </c>
      <c r="C226" s="20"/>
      <c r="E226" t="s">
        <v>31</v>
      </c>
      <c r="F226" s="3" t="s">
        <v>45</v>
      </c>
      <c r="G226" s="3" t="s">
        <v>46</v>
      </c>
      <c r="H226" s="26">
        <v>0</v>
      </c>
      <c r="I226" s="26">
        <v>0.75</v>
      </c>
      <c r="J226" s="26">
        <v>0.75</v>
      </c>
      <c r="K226" s="26">
        <v>0.75</v>
      </c>
      <c r="L226" s="26">
        <v>0.75</v>
      </c>
      <c r="M226" s="26">
        <v>0.75</v>
      </c>
      <c r="N226" s="26">
        <v>0.75</v>
      </c>
      <c r="O226" s="26">
        <v>0.75</v>
      </c>
      <c r="P226" s="26">
        <v>0.75</v>
      </c>
      <c r="Q226" s="26">
        <v>0.75</v>
      </c>
      <c r="R226" s="26">
        <v>0</v>
      </c>
      <c r="S226" s="52">
        <v>0</v>
      </c>
      <c r="T226" s="26">
        <v>0</v>
      </c>
      <c r="U226" s="26">
        <v>0</v>
      </c>
      <c r="V226" s="26">
        <v>0</v>
      </c>
      <c r="W226" s="26">
        <v>0</v>
      </c>
      <c r="X226" s="26">
        <v>0</v>
      </c>
      <c r="Y226" s="39">
        <f t="shared" si="3"/>
        <v>6.75</v>
      </c>
      <c r="Z226" s="19"/>
      <c r="AA226" s="19"/>
      <c r="AB226" s="19"/>
      <c r="AC226" s="19"/>
    </row>
    <row r="227" spans="1:29" x14ac:dyDescent="0.35">
      <c r="A227">
        <v>28</v>
      </c>
      <c r="B227">
        <v>7</v>
      </c>
      <c r="C227" s="20"/>
      <c r="E227" t="s">
        <v>33</v>
      </c>
      <c r="F227" s="3" t="s">
        <v>45</v>
      </c>
      <c r="G227" s="3" t="s">
        <v>46</v>
      </c>
      <c r="H227" s="26">
        <v>0</v>
      </c>
      <c r="I227" s="26">
        <v>0.75</v>
      </c>
      <c r="J227" s="26">
        <v>0.75</v>
      </c>
      <c r="K227" s="26">
        <v>0.75</v>
      </c>
      <c r="L227" s="26">
        <v>0.75</v>
      </c>
      <c r="M227" s="26">
        <v>0</v>
      </c>
      <c r="N227" s="26">
        <v>0.75</v>
      </c>
      <c r="O227" s="26">
        <v>0.75</v>
      </c>
      <c r="P227" s="26">
        <v>0.75</v>
      </c>
      <c r="Q227" s="26">
        <v>0</v>
      </c>
      <c r="R227" s="26">
        <v>0</v>
      </c>
      <c r="S227" s="50"/>
      <c r="T227" s="22"/>
      <c r="U227" s="22"/>
      <c r="V227" s="22"/>
      <c r="W227" s="22"/>
      <c r="X227" s="22"/>
      <c r="Y227" s="39">
        <f t="shared" si="3"/>
        <v>5.25</v>
      </c>
      <c r="Z227" s="19"/>
      <c r="AA227" s="19"/>
      <c r="AB227" s="19"/>
      <c r="AC227" s="19"/>
    </row>
    <row r="228" spans="1:29" x14ac:dyDescent="0.35">
      <c r="A228">
        <v>28</v>
      </c>
      <c r="B228">
        <v>8</v>
      </c>
      <c r="C228" s="20"/>
      <c r="E228" t="s">
        <v>35</v>
      </c>
      <c r="F228" s="3" t="s">
        <v>45</v>
      </c>
      <c r="G228" s="3" t="s">
        <v>46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0.75</v>
      </c>
      <c r="O228" s="26">
        <v>0</v>
      </c>
      <c r="P228" s="26">
        <v>0.75</v>
      </c>
      <c r="Q228" s="26">
        <v>0</v>
      </c>
      <c r="R228" s="26">
        <v>0</v>
      </c>
      <c r="S228" s="52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39">
        <f t="shared" si="3"/>
        <v>1.5</v>
      </c>
      <c r="Z228" s="19"/>
      <c r="AA228" s="19"/>
      <c r="AB228" s="19"/>
      <c r="AC228" s="19"/>
    </row>
    <row r="229" spans="1:29" x14ac:dyDescent="0.35">
      <c r="A229">
        <v>28</v>
      </c>
      <c r="C229" s="20"/>
      <c r="E229" s="21" t="s">
        <v>37</v>
      </c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52"/>
      <c r="T229" s="26"/>
      <c r="U229" s="26"/>
      <c r="V229" s="26"/>
      <c r="W229" s="26"/>
      <c r="X229" s="26"/>
      <c r="Y229" s="39">
        <f t="shared" si="3"/>
        <v>0</v>
      </c>
      <c r="Z229" s="19"/>
      <c r="AA229" s="19"/>
      <c r="AB229" s="19"/>
      <c r="AC229" s="19"/>
    </row>
    <row r="230" spans="1:29" x14ac:dyDescent="0.35">
      <c r="A230">
        <v>28</v>
      </c>
      <c r="B230">
        <v>9</v>
      </c>
      <c r="C230" s="20"/>
      <c r="E230" t="s">
        <v>26</v>
      </c>
      <c r="F230" s="3" t="s">
        <v>45</v>
      </c>
      <c r="G230" s="3" t="s">
        <v>46</v>
      </c>
      <c r="H230" s="26">
        <v>0.75</v>
      </c>
      <c r="I230" s="26">
        <v>0.75</v>
      </c>
      <c r="J230" s="26">
        <v>0.82669999999999999</v>
      </c>
      <c r="K230" s="26">
        <v>0.75</v>
      </c>
      <c r="L230" s="26">
        <v>0.75</v>
      </c>
      <c r="M230" s="26">
        <v>0.75</v>
      </c>
      <c r="N230" s="26">
        <v>0.75</v>
      </c>
      <c r="O230" s="26">
        <v>0.75</v>
      </c>
      <c r="P230" s="26">
        <v>0.75</v>
      </c>
      <c r="Q230" s="26">
        <v>0.75</v>
      </c>
      <c r="R230" s="26">
        <v>0</v>
      </c>
      <c r="S230" s="52">
        <v>0.75</v>
      </c>
      <c r="T230" s="26">
        <v>0.76900000000000002</v>
      </c>
      <c r="U230" s="26">
        <v>0.75</v>
      </c>
      <c r="V230" s="26">
        <v>0.75</v>
      </c>
      <c r="W230" s="26">
        <v>0.75</v>
      </c>
      <c r="X230" s="26">
        <v>0.75</v>
      </c>
      <c r="Y230" s="39">
        <f t="shared" si="3"/>
        <v>12.095699999999999</v>
      </c>
      <c r="Z230" s="19"/>
      <c r="AA230" s="19"/>
      <c r="AB230" s="19"/>
      <c r="AC230" s="19"/>
    </row>
    <row r="231" spans="1:29" x14ac:dyDescent="0.35">
      <c r="A231">
        <v>28</v>
      </c>
      <c r="B231">
        <v>10</v>
      </c>
      <c r="C231" s="20"/>
      <c r="E231" t="s">
        <v>29</v>
      </c>
      <c r="F231" s="3" t="s">
        <v>45</v>
      </c>
      <c r="G231" s="3" t="s">
        <v>46</v>
      </c>
      <c r="H231" s="26">
        <v>0.75</v>
      </c>
      <c r="I231" s="26">
        <v>0.75</v>
      </c>
      <c r="J231" s="26">
        <v>0.75</v>
      </c>
      <c r="K231" s="26">
        <v>0.75</v>
      </c>
      <c r="L231" s="26">
        <v>0.75</v>
      </c>
      <c r="M231" s="26">
        <v>0.75</v>
      </c>
      <c r="N231" s="26">
        <v>0.75</v>
      </c>
      <c r="O231" s="26">
        <v>0.75</v>
      </c>
      <c r="P231" s="26">
        <v>0.75</v>
      </c>
      <c r="Q231" s="26">
        <v>0.75</v>
      </c>
      <c r="R231" s="26">
        <v>0</v>
      </c>
      <c r="S231" s="52">
        <v>0.75</v>
      </c>
      <c r="T231" s="26">
        <v>0.86580000000000001</v>
      </c>
      <c r="U231" s="26">
        <v>0.75</v>
      </c>
      <c r="V231" s="26">
        <v>0.75</v>
      </c>
      <c r="W231" s="26">
        <v>0.75</v>
      </c>
      <c r="X231" s="26">
        <v>0.75</v>
      </c>
      <c r="Y231" s="39">
        <f t="shared" si="3"/>
        <v>12.1158</v>
      </c>
      <c r="Z231" s="19"/>
      <c r="AA231" s="19"/>
      <c r="AB231" s="19"/>
      <c r="AC231" s="19"/>
    </row>
    <row r="232" spans="1:29" x14ac:dyDescent="0.35">
      <c r="A232">
        <v>28</v>
      </c>
      <c r="B232">
        <v>11</v>
      </c>
      <c r="C232" s="20"/>
      <c r="E232" t="s">
        <v>31</v>
      </c>
      <c r="F232" s="3" t="s">
        <v>45</v>
      </c>
      <c r="G232" s="3" t="s">
        <v>46</v>
      </c>
      <c r="H232" s="26">
        <v>0</v>
      </c>
      <c r="I232" s="26">
        <v>0.75</v>
      </c>
      <c r="J232" s="26">
        <v>0.75</v>
      </c>
      <c r="K232" s="26">
        <v>0.75</v>
      </c>
      <c r="L232" s="26">
        <v>0.75</v>
      </c>
      <c r="M232" s="26">
        <v>0.75</v>
      </c>
      <c r="N232" s="26">
        <v>0.75</v>
      </c>
      <c r="O232" s="26">
        <v>0.75</v>
      </c>
      <c r="P232" s="26">
        <v>0.75</v>
      </c>
      <c r="Q232" s="26">
        <v>0.75</v>
      </c>
      <c r="R232" s="26">
        <v>0</v>
      </c>
      <c r="S232" s="52">
        <v>0</v>
      </c>
      <c r="T232" s="26">
        <v>0</v>
      </c>
      <c r="U232" s="26">
        <v>0</v>
      </c>
      <c r="V232" s="26">
        <v>0</v>
      </c>
      <c r="W232" s="26">
        <v>0</v>
      </c>
      <c r="X232" s="26">
        <v>0</v>
      </c>
      <c r="Y232" s="39">
        <f t="shared" si="3"/>
        <v>6.75</v>
      </c>
      <c r="Z232" s="19"/>
      <c r="AA232" s="19"/>
      <c r="AB232" s="19"/>
      <c r="AC232" s="19"/>
    </row>
    <row r="233" spans="1:29" x14ac:dyDescent="0.35">
      <c r="A233">
        <v>28</v>
      </c>
      <c r="B233">
        <v>12</v>
      </c>
      <c r="C233" s="20"/>
      <c r="E233" t="s">
        <v>33</v>
      </c>
      <c r="F233" s="3" t="s">
        <v>45</v>
      </c>
      <c r="G233" s="3" t="s">
        <v>46</v>
      </c>
      <c r="H233" s="26">
        <v>0</v>
      </c>
      <c r="I233" s="26">
        <v>0.75</v>
      </c>
      <c r="J233" s="26">
        <v>0.75</v>
      </c>
      <c r="K233" s="26">
        <v>0.75</v>
      </c>
      <c r="L233" s="26">
        <v>0.75</v>
      </c>
      <c r="M233" s="26">
        <v>0</v>
      </c>
      <c r="N233" s="26">
        <v>0.75</v>
      </c>
      <c r="O233" s="26">
        <v>0.75</v>
      </c>
      <c r="P233" s="26">
        <v>0.75</v>
      </c>
      <c r="Q233" s="26">
        <v>0</v>
      </c>
      <c r="R233" s="26">
        <v>0</v>
      </c>
      <c r="S233" s="50"/>
      <c r="T233" s="22"/>
      <c r="U233" s="22"/>
      <c r="V233" s="22"/>
      <c r="W233" s="22"/>
      <c r="X233" s="22"/>
      <c r="Y233" s="39">
        <f t="shared" si="3"/>
        <v>5.25</v>
      </c>
      <c r="Z233" s="19"/>
      <c r="AA233" s="19"/>
      <c r="AB233" s="19"/>
      <c r="AC233" s="19"/>
    </row>
    <row r="234" spans="1:29" x14ac:dyDescent="0.35">
      <c r="A234">
        <v>28</v>
      </c>
      <c r="B234">
        <v>13</v>
      </c>
      <c r="C234" s="23"/>
      <c r="D234" s="65"/>
      <c r="E234" s="24" t="s">
        <v>35</v>
      </c>
      <c r="F234" s="3" t="s">
        <v>45</v>
      </c>
      <c r="G234" s="3" t="s">
        <v>46</v>
      </c>
      <c r="H234" s="28">
        <v>0</v>
      </c>
      <c r="I234" s="28">
        <v>0</v>
      </c>
      <c r="J234" s="28">
        <v>0</v>
      </c>
      <c r="K234" s="28">
        <v>0</v>
      </c>
      <c r="L234" s="28">
        <v>0</v>
      </c>
      <c r="M234" s="28">
        <v>0</v>
      </c>
      <c r="N234" s="28">
        <v>0.75</v>
      </c>
      <c r="O234" s="28">
        <v>0</v>
      </c>
      <c r="P234" s="28">
        <v>0.75</v>
      </c>
      <c r="Q234" s="28">
        <v>0</v>
      </c>
      <c r="R234" s="28">
        <v>0</v>
      </c>
      <c r="S234" s="54">
        <v>0</v>
      </c>
      <c r="T234" s="28">
        <v>0</v>
      </c>
      <c r="U234" s="28">
        <v>0</v>
      </c>
      <c r="V234" s="28">
        <v>0</v>
      </c>
      <c r="W234" s="28">
        <v>0</v>
      </c>
      <c r="X234" s="28">
        <v>0</v>
      </c>
      <c r="Y234" s="39">
        <f t="shared" si="3"/>
        <v>1.5</v>
      </c>
      <c r="Z234" s="19"/>
      <c r="AA234" s="19"/>
      <c r="AB234" s="19"/>
      <c r="AC234" s="19"/>
    </row>
    <row r="235" spans="1:29" x14ac:dyDescent="0.35">
      <c r="A235">
        <v>29</v>
      </c>
      <c r="C235" s="15">
        <v>20</v>
      </c>
      <c r="D235" s="67" t="s">
        <v>58</v>
      </c>
      <c r="E235" s="16" t="s">
        <v>25</v>
      </c>
      <c r="F235" s="17"/>
      <c r="G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48"/>
      <c r="T235" s="18"/>
      <c r="U235" s="18"/>
      <c r="V235" s="18"/>
      <c r="W235" s="18"/>
      <c r="X235" s="18"/>
      <c r="Y235" s="39">
        <f t="shared" si="3"/>
        <v>0</v>
      </c>
      <c r="Z235" s="19"/>
      <c r="AA235" s="19"/>
      <c r="AB235" s="19"/>
      <c r="AC235" s="19"/>
    </row>
    <row r="236" spans="1:29" x14ac:dyDescent="0.35">
      <c r="A236">
        <v>29</v>
      </c>
      <c r="B236">
        <v>4</v>
      </c>
      <c r="C236" s="20"/>
      <c r="E236" t="s">
        <v>26</v>
      </c>
      <c r="F236" s="3" t="s">
        <v>27</v>
      </c>
      <c r="G236" s="3" t="s">
        <v>28</v>
      </c>
      <c r="H236" s="19">
        <v>-1.9550274782299908</v>
      </c>
      <c r="I236" s="19">
        <v>0.11015068653665797</v>
      </c>
      <c r="J236" s="19">
        <v>-6.2668724999999998</v>
      </c>
      <c r="K236" s="19">
        <v>-0.9172499999999999</v>
      </c>
      <c r="L236" s="19">
        <v>1.0627499999999985</v>
      </c>
      <c r="M236" s="19">
        <v>0.21750000000000003</v>
      </c>
      <c r="N236" s="19">
        <v>5.7166184748585716</v>
      </c>
      <c r="O236" s="19">
        <v>2.2101729937911898</v>
      </c>
      <c r="P236" s="19">
        <v>1.4700000000000006</v>
      </c>
      <c r="Q236" s="19">
        <v>0.2107500000000001</v>
      </c>
      <c r="R236" s="19">
        <v>1.9406947545729667</v>
      </c>
      <c r="S236" s="49">
        <v>0.75662662501238875</v>
      </c>
      <c r="T236" s="19">
        <v>-1.0844415999999999</v>
      </c>
      <c r="U236" s="19">
        <v>6.0000000000000053E-3</v>
      </c>
      <c r="V236" s="19">
        <v>-0.12335554760435397</v>
      </c>
      <c r="W236" s="19">
        <v>0.47599779441567769</v>
      </c>
      <c r="X236" s="19">
        <v>2.4132174078433821E-2</v>
      </c>
      <c r="Y236" s="39">
        <f t="shared" si="3"/>
        <v>3.8544463774315427</v>
      </c>
      <c r="Z236" s="19"/>
      <c r="AA236" s="19"/>
      <c r="AB236" s="19"/>
      <c r="AC236" s="19"/>
    </row>
    <row r="237" spans="1:29" x14ac:dyDescent="0.35">
      <c r="A237">
        <v>29</v>
      </c>
      <c r="B237">
        <v>5</v>
      </c>
      <c r="C237" s="20"/>
      <c r="E237" t="s">
        <v>29</v>
      </c>
      <c r="F237" s="3" t="s">
        <v>27</v>
      </c>
      <c r="G237" s="3" t="s">
        <v>28</v>
      </c>
      <c r="H237" s="19">
        <v>-10.227992074960822</v>
      </c>
      <c r="I237" s="19">
        <v>-0.31006165959613874</v>
      </c>
      <c r="J237" s="19">
        <v>-2.4662304000000006</v>
      </c>
      <c r="K237" s="19">
        <v>-0.6014999999999997</v>
      </c>
      <c r="L237" s="19">
        <v>-0.94724999999999859</v>
      </c>
      <c r="M237" s="19">
        <v>-1.3095000000000017</v>
      </c>
      <c r="N237" s="19">
        <v>-11.519952602368729</v>
      </c>
      <c r="O237" s="19">
        <v>-4.2969716648507035</v>
      </c>
      <c r="P237" s="19">
        <v>-2.4345000000000003</v>
      </c>
      <c r="Q237" s="19">
        <v>-1.052249999999999</v>
      </c>
      <c r="R237" s="19">
        <v>-2.5680068515736498</v>
      </c>
      <c r="S237" s="49">
        <v>-0.9047916880268585</v>
      </c>
      <c r="T237" s="19">
        <v>-0.28419709999999998</v>
      </c>
      <c r="U237" s="19">
        <v>-0.10649999999999993</v>
      </c>
      <c r="V237" s="19">
        <v>5.0224750538339635E-2</v>
      </c>
      <c r="W237" s="19">
        <v>-0.75739175642529766</v>
      </c>
      <c r="X237" s="19">
        <v>-0.40809846155089957</v>
      </c>
      <c r="Y237" s="39">
        <f t="shared" si="3"/>
        <v>-40.144969508814761</v>
      </c>
      <c r="Z237" s="19"/>
      <c r="AA237" s="19"/>
      <c r="AB237" s="19"/>
      <c r="AC237" s="19"/>
    </row>
    <row r="238" spans="1:29" x14ac:dyDescent="0.35">
      <c r="A238">
        <v>29</v>
      </c>
      <c r="B238">
        <v>6</v>
      </c>
      <c r="C238" s="20"/>
      <c r="E238" t="s">
        <v>31</v>
      </c>
      <c r="F238" s="3" t="s">
        <v>27</v>
      </c>
      <c r="G238" s="3" t="s">
        <v>28</v>
      </c>
      <c r="H238" s="19">
        <v>-3.2163010739165183</v>
      </c>
      <c r="I238" s="19">
        <v>8.8309948560093027E-2</v>
      </c>
      <c r="J238" s="19">
        <v>-9.7200000000000494E-2</v>
      </c>
      <c r="K238" s="19">
        <v>-0.4155000000000002</v>
      </c>
      <c r="L238" s="19">
        <v>-2.8590000000000009</v>
      </c>
      <c r="M238" s="19">
        <v>-0.98099999999999987</v>
      </c>
      <c r="N238" s="19">
        <v>13.494471039758931</v>
      </c>
      <c r="O238" s="19">
        <v>-4.9315563641365259</v>
      </c>
      <c r="P238" s="19">
        <v>-1.5389999999999997</v>
      </c>
      <c r="Q238" s="19">
        <v>-0.80099999999999971</v>
      </c>
      <c r="R238" s="19">
        <v>-3.6603000000000003</v>
      </c>
      <c r="S238" s="49">
        <v>0</v>
      </c>
      <c r="T238" s="19">
        <v>0</v>
      </c>
      <c r="U238" s="19">
        <v>0</v>
      </c>
      <c r="V238" s="19">
        <v>0</v>
      </c>
      <c r="W238" s="19">
        <v>0</v>
      </c>
      <c r="X238" s="19">
        <v>0</v>
      </c>
      <c r="Y238" s="39">
        <f t="shared" si="3"/>
        <v>-4.9180764497340217</v>
      </c>
      <c r="Z238" s="19"/>
      <c r="AA238" s="19"/>
      <c r="AB238" s="19"/>
      <c r="AC238" s="19"/>
    </row>
    <row r="239" spans="1:29" x14ac:dyDescent="0.35">
      <c r="A239">
        <v>29</v>
      </c>
      <c r="B239">
        <v>7</v>
      </c>
      <c r="C239" s="20"/>
      <c r="E239" t="s">
        <v>33</v>
      </c>
      <c r="F239" s="3" t="s">
        <v>27</v>
      </c>
      <c r="G239" s="3" t="s">
        <v>28</v>
      </c>
      <c r="H239" s="19">
        <v>-0.17838534732128611</v>
      </c>
      <c r="I239" s="19">
        <v>-0.11044897941495563</v>
      </c>
      <c r="J239" s="19">
        <v>7.2000000000000067E-3</v>
      </c>
      <c r="K239" s="19">
        <v>0.22650000000000003</v>
      </c>
      <c r="L239" s="19">
        <v>-1.5367499999999996</v>
      </c>
      <c r="M239" s="19">
        <v>0</v>
      </c>
      <c r="N239" s="19">
        <v>-6.492802084717944</v>
      </c>
      <c r="O239" s="19">
        <v>-1.0150122912117079</v>
      </c>
      <c r="P239" s="19">
        <v>3.9000000000000035E-2</v>
      </c>
      <c r="Q239" s="19">
        <v>0</v>
      </c>
      <c r="R239" s="19">
        <v>1.1274896952650892</v>
      </c>
      <c r="S239" s="50"/>
      <c r="T239" s="22"/>
      <c r="U239" s="22"/>
      <c r="V239" s="22"/>
      <c r="W239" s="22"/>
      <c r="X239" s="22"/>
      <c r="Y239" s="39">
        <f t="shared" si="3"/>
        <v>-7.933209007400805</v>
      </c>
      <c r="Z239" s="19"/>
      <c r="AA239" s="19"/>
      <c r="AB239" s="19"/>
      <c r="AC239" s="19"/>
    </row>
    <row r="240" spans="1:29" x14ac:dyDescent="0.35">
      <c r="A240">
        <v>29</v>
      </c>
      <c r="B240">
        <v>8</v>
      </c>
      <c r="C240" s="20"/>
      <c r="E240" t="s">
        <v>35</v>
      </c>
      <c r="F240" s="3" t="s">
        <v>27</v>
      </c>
      <c r="G240" s="3" t="s">
        <v>28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49">
        <v>0</v>
      </c>
      <c r="T240" s="19">
        <v>0</v>
      </c>
      <c r="U240" s="19">
        <v>0</v>
      </c>
      <c r="V240" s="19">
        <v>0</v>
      </c>
      <c r="W240" s="19">
        <v>0</v>
      </c>
      <c r="X240" s="19">
        <v>0</v>
      </c>
      <c r="Y240" s="39">
        <f t="shared" si="3"/>
        <v>0</v>
      </c>
      <c r="Z240" s="19"/>
      <c r="AA240" s="19"/>
      <c r="AB240" s="19"/>
      <c r="AC240" s="19"/>
    </row>
    <row r="241" spans="1:29" x14ac:dyDescent="0.35">
      <c r="A241">
        <v>29</v>
      </c>
      <c r="C241" s="20"/>
      <c r="E241" s="21" t="s">
        <v>37</v>
      </c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49"/>
      <c r="T241" s="19"/>
      <c r="U241" s="19"/>
      <c r="V241" s="19"/>
      <c r="W241" s="19"/>
      <c r="X241" s="19"/>
      <c r="Y241" s="39">
        <f t="shared" si="3"/>
        <v>0</v>
      </c>
      <c r="Z241" s="19"/>
      <c r="AA241" s="19"/>
      <c r="AB241" s="19"/>
      <c r="AC241" s="19"/>
    </row>
    <row r="242" spans="1:29" x14ac:dyDescent="0.35">
      <c r="A242">
        <v>29</v>
      </c>
      <c r="B242">
        <v>9</v>
      </c>
      <c r="C242" s="20"/>
      <c r="E242" t="s">
        <v>26</v>
      </c>
      <c r="F242" s="3" t="s">
        <v>27</v>
      </c>
      <c r="G242" s="3" t="s">
        <v>28</v>
      </c>
      <c r="H242" s="19">
        <v>-3.1512888866992905</v>
      </c>
      <c r="I242" s="19">
        <v>-0.25513663104724937</v>
      </c>
      <c r="J242" s="19">
        <v>-4.0421073000000005</v>
      </c>
      <c r="K242" s="19">
        <v>-2.5230000000000006</v>
      </c>
      <c r="L242" s="19">
        <v>4.0912499999999987</v>
      </c>
      <c r="M242" s="19">
        <v>0.6952499999999997</v>
      </c>
      <c r="N242" s="19">
        <v>11.618337006457175</v>
      </c>
      <c r="O242" s="19">
        <v>1.2100842728269008</v>
      </c>
      <c r="P242" s="19">
        <v>3.453750000000003</v>
      </c>
      <c r="Q242" s="19">
        <v>0.81600000000000072</v>
      </c>
      <c r="R242" s="19">
        <v>1.4378857135626282</v>
      </c>
      <c r="S242" s="49">
        <v>-0.17153560208212149</v>
      </c>
      <c r="T242" s="19">
        <v>-1.7171770000000004</v>
      </c>
      <c r="U242" s="19">
        <v>2.7749999999999275E-2</v>
      </c>
      <c r="V242" s="19">
        <v>5.3194100208504125E-2</v>
      </c>
      <c r="W242" s="19">
        <v>0.46211487424519593</v>
      </c>
      <c r="X242" s="19">
        <v>-0.19779060743591437</v>
      </c>
      <c r="Y242" s="39">
        <f t="shared" si="3"/>
        <v>11.807579940035827</v>
      </c>
      <c r="Z242" s="19"/>
      <c r="AA242" s="19"/>
      <c r="AB242" s="19"/>
      <c r="AC242" s="19"/>
    </row>
    <row r="243" spans="1:29" x14ac:dyDescent="0.35">
      <c r="A243">
        <v>29</v>
      </c>
      <c r="B243">
        <v>10</v>
      </c>
      <c r="C243" s="20"/>
      <c r="E243" t="s">
        <v>29</v>
      </c>
      <c r="F243" s="3" t="s">
        <v>27</v>
      </c>
      <c r="G243" s="3" t="s">
        <v>28</v>
      </c>
      <c r="H243" s="19">
        <v>-10.824807259520199</v>
      </c>
      <c r="I243" s="19">
        <v>-0.47596876427618873</v>
      </c>
      <c r="J243" s="19">
        <v>-2.6315952000000005</v>
      </c>
      <c r="K243" s="19">
        <v>-1.7137500000000001</v>
      </c>
      <c r="L243" s="19">
        <v>3.4349999999999881</v>
      </c>
      <c r="M243" s="19">
        <v>-0.83099999999999774</v>
      </c>
      <c r="N243" s="19">
        <v>-27.854207414245948</v>
      </c>
      <c r="O243" s="19">
        <v>-5.4052912048494051</v>
      </c>
      <c r="P243" s="19">
        <v>-2.5620000000000029</v>
      </c>
      <c r="Q243" s="19">
        <v>-0.76875000000000426</v>
      </c>
      <c r="R243" s="19">
        <v>-0.8708230152541695</v>
      </c>
      <c r="S243" s="49">
        <v>-0.52413399636620106</v>
      </c>
      <c r="T243" s="19">
        <v>-0.11948039999999992</v>
      </c>
      <c r="U243" s="19">
        <v>-4.3499999999999872E-2</v>
      </c>
      <c r="V243" s="19">
        <v>-0.71162451355719236</v>
      </c>
      <c r="W243" s="19">
        <v>0.2448998982585131</v>
      </c>
      <c r="X243" s="19">
        <v>-0.6634832409001663</v>
      </c>
      <c r="Y243" s="39">
        <f t="shared" si="3"/>
        <v>-52.320515110710971</v>
      </c>
      <c r="Z243" s="19"/>
      <c r="AA243" s="19"/>
      <c r="AB243" s="19"/>
      <c r="AC243" s="19"/>
    </row>
    <row r="244" spans="1:29" x14ac:dyDescent="0.35">
      <c r="A244">
        <v>29</v>
      </c>
      <c r="B244">
        <v>11</v>
      </c>
      <c r="C244" s="20"/>
      <c r="E244" t="s">
        <v>31</v>
      </c>
      <c r="F244" s="3" t="s">
        <v>27</v>
      </c>
      <c r="G244" s="3" t="s">
        <v>28</v>
      </c>
      <c r="H244" s="19">
        <v>-5.5663946732432583</v>
      </c>
      <c r="I244" s="19">
        <v>0.33363495733799198</v>
      </c>
      <c r="J244" s="19">
        <v>-2.3273999999999986</v>
      </c>
      <c r="K244" s="19">
        <v>0.72225000000000072</v>
      </c>
      <c r="L244" s="19">
        <v>-2.8785000000000061</v>
      </c>
      <c r="M244" s="19">
        <v>-1.9387500000000006</v>
      </c>
      <c r="N244" s="19">
        <v>23.852101498089539</v>
      </c>
      <c r="O244" s="19">
        <v>-8.3849057883546401</v>
      </c>
      <c r="P244" s="19">
        <v>-3.5467500000000021</v>
      </c>
      <c r="Q244" s="19">
        <v>-1.2059999999999977</v>
      </c>
      <c r="R244" s="19">
        <v>-5.3064000000000009</v>
      </c>
      <c r="S244" s="49">
        <v>0</v>
      </c>
      <c r="T244" s="19">
        <v>0</v>
      </c>
      <c r="U244" s="19">
        <v>0</v>
      </c>
      <c r="V244" s="19">
        <v>0</v>
      </c>
      <c r="W244" s="19">
        <v>0</v>
      </c>
      <c r="X244" s="19">
        <v>0</v>
      </c>
      <c r="Y244" s="39">
        <f t="shared" si="3"/>
        <v>-6.2471140061703725</v>
      </c>
      <c r="Z244" s="19"/>
      <c r="AA244" s="19"/>
      <c r="AB244" s="19"/>
      <c r="AC244" s="19"/>
    </row>
    <row r="245" spans="1:29" x14ac:dyDescent="0.35">
      <c r="A245">
        <v>29</v>
      </c>
      <c r="B245">
        <v>12</v>
      </c>
      <c r="C245" s="20"/>
      <c r="E245" t="s">
        <v>33</v>
      </c>
      <c r="F245" s="3" t="s">
        <v>27</v>
      </c>
      <c r="G245" s="3" t="s">
        <v>28</v>
      </c>
      <c r="H245" s="19">
        <v>4.9431872918916042E-2</v>
      </c>
      <c r="I245" s="19">
        <v>-0.30645781371513292</v>
      </c>
      <c r="J245" s="19">
        <v>-0.45630000000000054</v>
      </c>
      <c r="K245" s="19">
        <v>0.88575000000000004</v>
      </c>
      <c r="L245" s="19">
        <v>-3.9937499999999995</v>
      </c>
      <c r="M245" s="19">
        <v>0</v>
      </c>
      <c r="N245" s="19">
        <v>-15.486189940672798</v>
      </c>
      <c r="O245" s="19">
        <v>-1.4019922075926061</v>
      </c>
      <c r="P245" s="19">
        <v>0.15074999999999988</v>
      </c>
      <c r="Q245" s="19">
        <v>0</v>
      </c>
      <c r="R245" s="19">
        <v>3.802635723480368</v>
      </c>
      <c r="S245" s="50"/>
      <c r="T245" s="22"/>
      <c r="U245" s="22"/>
      <c r="V245" s="22"/>
      <c r="W245" s="22"/>
      <c r="X245" s="22"/>
      <c r="Y245" s="39">
        <f t="shared" si="3"/>
        <v>-16.756122365581255</v>
      </c>
      <c r="Z245" s="19"/>
      <c r="AA245" s="19"/>
      <c r="AB245" s="19"/>
      <c r="AC245" s="19"/>
    </row>
    <row r="246" spans="1:29" x14ac:dyDescent="0.35">
      <c r="A246">
        <v>29</v>
      </c>
      <c r="B246">
        <v>13</v>
      </c>
      <c r="C246" s="23"/>
      <c r="D246" s="65"/>
      <c r="E246" s="24" t="s">
        <v>35</v>
      </c>
      <c r="F246" s="3" t="s">
        <v>27</v>
      </c>
      <c r="G246" s="3" t="s">
        <v>28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51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39">
        <f t="shared" si="3"/>
        <v>0</v>
      </c>
      <c r="Z246" s="19"/>
      <c r="AA246" s="19"/>
      <c r="AB246" s="19"/>
      <c r="AC246" s="19"/>
    </row>
    <row r="247" spans="1:29" x14ac:dyDescent="0.35">
      <c r="A247">
        <v>30</v>
      </c>
      <c r="C247" s="15">
        <v>21</v>
      </c>
      <c r="D247" s="67" t="s">
        <v>59</v>
      </c>
      <c r="E247" s="16" t="s">
        <v>25</v>
      </c>
      <c r="F247" s="17"/>
      <c r="G247" s="17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48"/>
      <c r="T247" s="18"/>
      <c r="U247" s="18"/>
      <c r="V247" s="18"/>
      <c r="W247" s="18"/>
      <c r="X247" s="18"/>
      <c r="Y247" s="39">
        <f t="shared" si="3"/>
        <v>0</v>
      </c>
      <c r="Z247" s="19"/>
      <c r="AA247" s="19"/>
      <c r="AB247" s="19"/>
      <c r="AC247" s="19"/>
    </row>
    <row r="248" spans="1:29" x14ac:dyDescent="0.35">
      <c r="A248">
        <v>30</v>
      </c>
      <c r="B248">
        <v>4</v>
      </c>
      <c r="C248" s="20"/>
      <c r="E248" t="s">
        <v>26</v>
      </c>
      <c r="F248" s="3" t="s">
        <v>27</v>
      </c>
      <c r="G248" s="3" t="s">
        <v>28</v>
      </c>
      <c r="H248" s="19">
        <v>-0.39842310898086919</v>
      </c>
      <c r="I248" s="19">
        <v>3.6716895512219322E-2</v>
      </c>
      <c r="J248" s="19">
        <v>-1.2881274999999999</v>
      </c>
      <c r="K248" s="19">
        <v>-0.30574999999999997</v>
      </c>
      <c r="L248" s="19">
        <v>0.35424999999999951</v>
      </c>
      <c r="M248" s="19">
        <v>7.2500000000000009E-2</v>
      </c>
      <c r="N248" s="19">
        <v>1.9055394916195239</v>
      </c>
      <c r="O248" s="19">
        <v>0.73672433126372994</v>
      </c>
      <c r="P248" s="19">
        <v>0.49000000000000021</v>
      </c>
      <c r="Q248" s="19">
        <v>7.0250000000000035E-2</v>
      </c>
      <c r="R248" s="19">
        <v>0.88330524542703137</v>
      </c>
      <c r="S248" s="49">
        <v>0.25220887500412958</v>
      </c>
      <c r="T248" s="19">
        <v>-0.32355840000000002</v>
      </c>
      <c r="U248" s="19">
        <v>2.0000000000000018E-3</v>
      </c>
      <c r="V248" s="19">
        <v>-4.1118515868117989E-2</v>
      </c>
      <c r="W248" s="19">
        <v>0.15866593147189256</v>
      </c>
      <c r="X248" s="19">
        <v>8.0440580261446071E-3</v>
      </c>
      <c r="Y248" s="39">
        <f t="shared" si="3"/>
        <v>2.6132273034756839</v>
      </c>
      <c r="Z248" s="19"/>
      <c r="AA248" s="19"/>
      <c r="AB248" s="19"/>
      <c r="AC248" s="19"/>
    </row>
    <row r="249" spans="1:29" x14ac:dyDescent="0.35">
      <c r="A249">
        <v>30</v>
      </c>
      <c r="B249">
        <v>5</v>
      </c>
      <c r="C249" s="20"/>
      <c r="E249" t="s">
        <v>29</v>
      </c>
      <c r="F249" s="3" t="s">
        <v>27</v>
      </c>
      <c r="G249" s="3" t="s">
        <v>28</v>
      </c>
      <c r="H249" s="19">
        <v>-1.1478779722549195</v>
      </c>
      <c r="I249" s="19">
        <v>-0.10335388653204625</v>
      </c>
      <c r="J249" s="19">
        <v>-0.26976960000000005</v>
      </c>
      <c r="K249" s="19">
        <v>-0.2004999999999999</v>
      </c>
      <c r="L249" s="19">
        <v>-0.31574999999999953</v>
      </c>
      <c r="M249" s="19">
        <v>-0.43650000000000055</v>
      </c>
      <c r="N249" s="19">
        <v>-3.8399842007895764</v>
      </c>
      <c r="O249" s="19">
        <v>-1.4323238882835678</v>
      </c>
      <c r="P249" s="19">
        <v>-0.81150000000000011</v>
      </c>
      <c r="Q249" s="19">
        <v>-0.35074999999999967</v>
      </c>
      <c r="R249" s="19">
        <v>-0.24799314842634557</v>
      </c>
      <c r="S249" s="49">
        <v>-0.30159722934228617</v>
      </c>
      <c r="T249" s="19">
        <v>-3.480289999999997E-2</v>
      </c>
      <c r="U249" s="19">
        <v>-3.5499999999999976E-2</v>
      </c>
      <c r="V249" s="19">
        <v>1.6741583512779878E-2</v>
      </c>
      <c r="W249" s="19">
        <v>-0.25246391880843255</v>
      </c>
      <c r="X249" s="19">
        <v>-0.13603282051696652</v>
      </c>
      <c r="Y249" s="39">
        <f t="shared" si="3"/>
        <v>-9.8999579814413643</v>
      </c>
      <c r="Z249" s="19"/>
      <c r="AA249" s="19"/>
      <c r="AB249" s="19"/>
      <c r="AC249" s="19"/>
    </row>
    <row r="250" spans="1:29" x14ac:dyDescent="0.35">
      <c r="A250">
        <v>30</v>
      </c>
      <c r="B250">
        <v>6</v>
      </c>
      <c r="C250" s="20"/>
      <c r="E250" t="s">
        <v>31</v>
      </c>
      <c r="F250" s="3" t="s">
        <v>27</v>
      </c>
      <c r="G250" s="3" t="s">
        <v>28</v>
      </c>
      <c r="H250" s="19">
        <v>-0.35736678599072436</v>
      </c>
      <c r="I250" s="19">
        <v>2.9436649520031E-2</v>
      </c>
      <c r="J250" s="19">
        <v>-1.0800000000000046E-2</v>
      </c>
      <c r="K250" s="19">
        <v>-0.13850000000000007</v>
      </c>
      <c r="L250" s="19">
        <v>-0.95300000000000029</v>
      </c>
      <c r="M250" s="19">
        <v>-0.32699999999999996</v>
      </c>
      <c r="N250" s="19">
        <v>4.4981570132529782</v>
      </c>
      <c r="O250" s="19">
        <v>-1.643852121378842</v>
      </c>
      <c r="P250" s="19">
        <v>-0.5129999999999999</v>
      </c>
      <c r="Q250" s="19">
        <v>-0.2669999999999999</v>
      </c>
      <c r="R250" s="19">
        <v>-0.40669999999999984</v>
      </c>
      <c r="S250" s="49">
        <v>0</v>
      </c>
      <c r="T250" s="19">
        <v>0</v>
      </c>
      <c r="U250" s="19">
        <v>0</v>
      </c>
      <c r="V250" s="19">
        <v>0</v>
      </c>
      <c r="W250" s="19">
        <v>0</v>
      </c>
      <c r="X250" s="19">
        <v>0</v>
      </c>
      <c r="Y250" s="39">
        <f t="shared" si="3"/>
        <v>-8.9625244596557074E-2</v>
      </c>
      <c r="Z250" s="19"/>
      <c r="AA250" s="19"/>
      <c r="AB250" s="19"/>
      <c r="AC250" s="19"/>
    </row>
    <row r="251" spans="1:29" x14ac:dyDescent="0.35">
      <c r="A251">
        <v>30</v>
      </c>
      <c r="B251">
        <v>7</v>
      </c>
      <c r="C251" s="20"/>
      <c r="E251" t="s">
        <v>33</v>
      </c>
      <c r="F251" s="3" t="s">
        <v>27</v>
      </c>
      <c r="G251" s="3" t="s">
        <v>28</v>
      </c>
      <c r="H251" s="19">
        <v>-1.9820594146809561E-2</v>
      </c>
      <c r="I251" s="19">
        <v>-3.6816326471651867E-2</v>
      </c>
      <c r="J251" s="19">
        <v>8.0000000000000036E-4</v>
      </c>
      <c r="K251" s="19">
        <v>7.5500000000000012E-2</v>
      </c>
      <c r="L251" s="19">
        <v>-0.51224999999999987</v>
      </c>
      <c r="M251" s="19">
        <v>0.56799999999999995</v>
      </c>
      <c r="N251" s="19">
        <v>-2.164267361572648</v>
      </c>
      <c r="O251" s="19">
        <v>-0.33833743040390263</v>
      </c>
      <c r="P251" s="19">
        <v>1.3000000000000012E-2</v>
      </c>
      <c r="Q251" s="19">
        <v>-0.31399999999999983</v>
      </c>
      <c r="R251" s="19">
        <v>0.38651030473491077</v>
      </c>
      <c r="S251" s="50"/>
      <c r="T251" s="22"/>
      <c r="U251" s="22"/>
      <c r="V251" s="22"/>
      <c r="W251" s="22"/>
      <c r="X251" s="22"/>
      <c r="Y251" s="39">
        <f t="shared" si="3"/>
        <v>-2.3416814078601016</v>
      </c>
      <c r="Z251" s="19"/>
      <c r="AA251" s="19"/>
      <c r="AB251" s="19"/>
      <c r="AC251" s="19"/>
    </row>
    <row r="252" spans="1:29" x14ac:dyDescent="0.35">
      <c r="A252">
        <v>30</v>
      </c>
      <c r="B252">
        <v>8</v>
      </c>
      <c r="C252" s="20"/>
      <c r="E252" t="s">
        <v>35</v>
      </c>
      <c r="F252" s="3" t="s">
        <v>27</v>
      </c>
      <c r="G252" s="3" t="s">
        <v>28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49">
        <v>0</v>
      </c>
      <c r="T252" s="19">
        <v>0</v>
      </c>
      <c r="U252" s="19">
        <v>0</v>
      </c>
      <c r="V252" s="19">
        <v>0</v>
      </c>
      <c r="W252" s="19">
        <v>0</v>
      </c>
      <c r="X252" s="19">
        <v>0</v>
      </c>
      <c r="Y252" s="39">
        <f t="shared" si="3"/>
        <v>0</v>
      </c>
      <c r="Z252" s="19"/>
      <c r="AA252" s="19"/>
      <c r="AB252" s="19"/>
      <c r="AC252" s="19"/>
    </row>
    <row r="253" spans="1:29" x14ac:dyDescent="0.35">
      <c r="A253">
        <v>30</v>
      </c>
      <c r="C253" s="20"/>
      <c r="E253" s="21" t="s">
        <v>37</v>
      </c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49"/>
      <c r="T253" s="19"/>
      <c r="U253" s="19"/>
      <c r="V253" s="19"/>
      <c r="W253" s="19"/>
      <c r="X253" s="19"/>
      <c r="Y253" s="39">
        <f t="shared" si="3"/>
        <v>0</v>
      </c>
      <c r="Z253" s="19"/>
      <c r="AA253" s="19"/>
      <c r="AB253" s="19"/>
      <c r="AC253" s="19"/>
    </row>
    <row r="254" spans="1:29" x14ac:dyDescent="0.35">
      <c r="A254">
        <v>30</v>
      </c>
      <c r="B254">
        <v>9</v>
      </c>
      <c r="C254" s="20"/>
      <c r="E254" t="s">
        <v>26</v>
      </c>
      <c r="F254" s="3" t="s">
        <v>27</v>
      </c>
      <c r="G254" s="3" t="s">
        <v>28</v>
      </c>
      <c r="H254" s="19">
        <v>-0.56791327996453633</v>
      </c>
      <c r="I254" s="19">
        <v>-8.5045543682416458E-2</v>
      </c>
      <c r="J254" s="19">
        <v>-0.85089270000000017</v>
      </c>
      <c r="K254" s="19">
        <v>-0.84100000000000019</v>
      </c>
      <c r="L254" s="19">
        <v>1.3637499999999996</v>
      </c>
      <c r="M254" s="19">
        <v>0.2317499999999999</v>
      </c>
      <c r="N254" s="19">
        <v>3.8727790021523916</v>
      </c>
      <c r="O254" s="19">
        <v>0.4033614242756336</v>
      </c>
      <c r="P254" s="19">
        <v>1.151250000000001</v>
      </c>
      <c r="Q254" s="19">
        <v>0.27200000000000024</v>
      </c>
      <c r="R254" s="19">
        <v>0.80111428643736904</v>
      </c>
      <c r="S254" s="49">
        <v>-5.7178534027373829E-2</v>
      </c>
      <c r="T254" s="19">
        <v>-0.51582300000000014</v>
      </c>
      <c r="U254" s="19">
        <v>9.2499999999997584E-3</v>
      </c>
      <c r="V254" s="19">
        <v>1.7731366736168042E-2</v>
      </c>
      <c r="W254" s="19">
        <v>0.15403829141506531</v>
      </c>
      <c r="X254" s="19">
        <v>-6.5930202478638122E-2</v>
      </c>
      <c r="Y254" s="39">
        <f t="shared" si="3"/>
        <v>5.2932411108636623</v>
      </c>
      <c r="Z254" s="19"/>
      <c r="AA254" s="19"/>
      <c r="AB254" s="19"/>
      <c r="AC254" s="19"/>
    </row>
    <row r="255" spans="1:29" x14ac:dyDescent="0.35">
      <c r="A255">
        <v>30</v>
      </c>
      <c r="B255">
        <v>10</v>
      </c>
      <c r="C255" s="20"/>
      <c r="E255" t="s">
        <v>29</v>
      </c>
      <c r="F255" s="3" t="s">
        <v>27</v>
      </c>
      <c r="G255" s="3" t="s">
        <v>28</v>
      </c>
      <c r="H255" s="19">
        <v>-1.2142700376644058</v>
      </c>
      <c r="I255" s="19">
        <v>-0.15865625475872958</v>
      </c>
      <c r="J255" s="19">
        <v>-0.26440480000000033</v>
      </c>
      <c r="K255" s="19">
        <v>-0.57125000000000004</v>
      </c>
      <c r="L255" s="19">
        <v>1.144999999999996</v>
      </c>
      <c r="M255" s="19">
        <v>-0.27699999999999925</v>
      </c>
      <c r="N255" s="19">
        <v>-9.2847358047486495</v>
      </c>
      <c r="O255" s="19">
        <v>-1.8017637349498017</v>
      </c>
      <c r="P255" s="19">
        <v>-0.85400000000000098</v>
      </c>
      <c r="Q255" s="19">
        <v>-0.25625000000000142</v>
      </c>
      <c r="R255" s="19">
        <v>1.4823015254174954E-2</v>
      </c>
      <c r="S255" s="49">
        <v>-0.17471133212206702</v>
      </c>
      <c r="T255" s="19">
        <v>-1.8519599999999983E-2</v>
      </c>
      <c r="U255" s="19">
        <v>-1.4499999999999957E-2</v>
      </c>
      <c r="V255" s="19">
        <v>-0.23720817118573079</v>
      </c>
      <c r="W255" s="19">
        <v>8.1633299419504368E-2</v>
      </c>
      <c r="X255" s="19">
        <v>-0.22116108030005543</v>
      </c>
      <c r="Y255" s="39">
        <f t="shared" si="3"/>
        <v>-14.106974501055767</v>
      </c>
      <c r="Z255" s="19"/>
      <c r="AA255" s="19"/>
      <c r="AB255" s="19"/>
      <c r="AC255" s="19"/>
    </row>
    <row r="256" spans="1:29" x14ac:dyDescent="0.35">
      <c r="A256">
        <v>30</v>
      </c>
      <c r="B256">
        <v>11</v>
      </c>
      <c r="C256" s="20"/>
      <c r="E256" t="s">
        <v>31</v>
      </c>
      <c r="F256" s="3" t="s">
        <v>27</v>
      </c>
      <c r="G256" s="3" t="s">
        <v>28</v>
      </c>
      <c r="H256" s="19">
        <v>-0.6184882970270289</v>
      </c>
      <c r="I256" s="19">
        <v>0.11121165244599729</v>
      </c>
      <c r="J256" s="19">
        <v>-0.25859999999999994</v>
      </c>
      <c r="K256" s="19">
        <v>0.24075000000000024</v>
      </c>
      <c r="L256" s="19">
        <v>-0.95950000000000202</v>
      </c>
      <c r="M256" s="19">
        <v>-0.64625000000000021</v>
      </c>
      <c r="N256" s="19">
        <v>7.9507004993631796</v>
      </c>
      <c r="O256" s="19">
        <v>-2.7949685961182134</v>
      </c>
      <c r="P256" s="19">
        <v>-1.1822500000000007</v>
      </c>
      <c r="Q256" s="19">
        <v>-0.40199999999999925</v>
      </c>
      <c r="R256" s="19">
        <v>-0.5895999999999999</v>
      </c>
      <c r="S256" s="4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39">
        <f t="shared" si="3"/>
        <v>0.85100525866393273</v>
      </c>
      <c r="Z256" s="19"/>
      <c r="AA256" s="19"/>
      <c r="AB256" s="19"/>
      <c r="AC256" s="19"/>
    </row>
    <row r="257" spans="1:29" x14ac:dyDescent="0.35">
      <c r="A257">
        <v>30</v>
      </c>
      <c r="B257">
        <v>12</v>
      </c>
      <c r="C257" s="20"/>
      <c r="E257" t="s">
        <v>33</v>
      </c>
      <c r="F257" s="3" t="s">
        <v>27</v>
      </c>
      <c r="G257" s="3" t="s">
        <v>28</v>
      </c>
      <c r="H257" s="19">
        <v>5.4924303243240047E-3</v>
      </c>
      <c r="I257" s="19">
        <v>-0.10215260457171099</v>
      </c>
      <c r="J257" s="19">
        <v>-5.0700000000000023E-2</v>
      </c>
      <c r="K257" s="19">
        <v>0.29525000000000001</v>
      </c>
      <c r="L257" s="19">
        <v>-1.3312499999999998</v>
      </c>
      <c r="M257" s="19">
        <v>1.1479999999999997</v>
      </c>
      <c r="N257" s="19">
        <v>-5.1620633135575993</v>
      </c>
      <c r="O257" s="19">
        <v>-0.46733073586420204</v>
      </c>
      <c r="P257" s="19">
        <v>5.0249999999999961E-2</v>
      </c>
      <c r="Q257" s="19">
        <v>-0.53000000000000025</v>
      </c>
      <c r="R257" s="19">
        <v>1.2063642765196323</v>
      </c>
      <c r="S257" s="50"/>
      <c r="T257" s="22"/>
      <c r="U257" s="22"/>
      <c r="V257" s="22"/>
      <c r="W257" s="22"/>
      <c r="X257" s="22"/>
      <c r="Y257" s="39">
        <f t="shared" si="3"/>
        <v>-4.9381399471495566</v>
      </c>
      <c r="Z257" s="19"/>
      <c r="AA257" s="19"/>
      <c r="AB257" s="19"/>
      <c r="AC257" s="19"/>
    </row>
    <row r="258" spans="1:29" x14ac:dyDescent="0.35">
      <c r="A258">
        <v>30</v>
      </c>
      <c r="B258">
        <v>13</v>
      </c>
      <c r="C258" s="23"/>
      <c r="D258" s="65"/>
      <c r="E258" s="24" t="s">
        <v>35</v>
      </c>
      <c r="F258" s="29" t="s">
        <v>27</v>
      </c>
      <c r="G258" s="29" t="s">
        <v>28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51">
        <v>0</v>
      </c>
      <c r="T258" s="25">
        <v>0</v>
      </c>
      <c r="U258" s="25">
        <v>0</v>
      </c>
      <c r="V258" s="25">
        <v>0</v>
      </c>
      <c r="W258" s="25">
        <v>0</v>
      </c>
      <c r="X258" s="25">
        <v>0</v>
      </c>
      <c r="Y258" s="39">
        <f t="shared" si="3"/>
        <v>0</v>
      </c>
      <c r="Z258" s="19"/>
      <c r="AA258" s="19"/>
      <c r="AB258" s="19"/>
      <c r="AC258" s="19"/>
    </row>
    <row r="259" spans="1:29" ht="15" thickBot="1" x14ac:dyDescent="0.4">
      <c r="C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 s="55"/>
      <c r="T259"/>
      <c r="U259"/>
      <c r="V259"/>
      <c r="W259"/>
      <c r="X259"/>
      <c r="Y259" s="39">
        <f t="shared" si="3"/>
        <v>0</v>
      </c>
      <c r="Z259" s="19"/>
      <c r="AA259" s="19"/>
      <c r="AB259" s="19"/>
      <c r="AC259" s="19"/>
    </row>
    <row r="260" spans="1:29" x14ac:dyDescent="0.35">
      <c r="C260" s="11" t="s">
        <v>60</v>
      </c>
      <c r="D260" s="64"/>
      <c r="E260" s="12"/>
      <c r="F260" s="13"/>
      <c r="G260" s="13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47"/>
      <c r="T260" s="14"/>
      <c r="U260" s="14"/>
      <c r="V260" s="14"/>
      <c r="W260" s="14"/>
      <c r="X260" s="14"/>
      <c r="Y260" s="39">
        <f t="shared" si="3"/>
        <v>0</v>
      </c>
      <c r="Z260" s="19"/>
      <c r="AA260" s="19"/>
      <c r="AB260" s="19"/>
      <c r="AC260" s="19"/>
    </row>
    <row r="261" spans="1:29" x14ac:dyDescent="0.35">
      <c r="A261">
        <v>33</v>
      </c>
      <c r="C261" s="15">
        <v>22</v>
      </c>
      <c r="D261" s="67" t="s">
        <v>61</v>
      </c>
      <c r="E261" s="16" t="s">
        <v>25</v>
      </c>
      <c r="F261" s="17"/>
      <c r="G261" s="17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48"/>
      <c r="T261" s="18"/>
      <c r="U261" s="18"/>
      <c r="V261" s="18"/>
      <c r="W261" s="18"/>
      <c r="X261" s="18"/>
      <c r="Y261" s="39">
        <f t="shared" si="3"/>
        <v>0</v>
      </c>
      <c r="Z261" s="19"/>
      <c r="AA261" s="19"/>
      <c r="AB261" s="19"/>
      <c r="AC261" s="19"/>
    </row>
    <row r="262" spans="1:29" x14ac:dyDescent="0.35">
      <c r="A262">
        <v>33</v>
      </c>
      <c r="B262">
        <v>4</v>
      </c>
      <c r="C262" s="20"/>
      <c r="E262" t="s">
        <v>26</v>
      </c>
      <c r="F262" s="3" t="s">
        <v>27</v>
      </c>
      <c r="G262" s="3" t="s">
        <v>28</v>
      </c>
      <c r="H262" s="19">
        <v>5.2675566869955173</v>
      </c>
      <c r="I262" s="19">
        <v>1.5719580944770339</v>
      </c>
      <c r="J262" s="19">
        <v>5.6980000000000004</v>
      </c>
      <c r="K262" s="19">
        <v>22.350999999999999</v>
      </c>
      <c r="L262" s="19">
        <v>15.426</v>
      </c>
      <c r="M262" s="19">
        <v>0.29599999999999999</v>
      </c>
      <c r="N262" s="19">
        <v>38.600844889485529</v>
      </c>
      <c r="O262" s="19">
        <v>13.293419120975987</v>
      </c>
      <c r="P262" s="19">
        <v>10.497</v>
      </c>
      <c r="Q262" s="19">
        <v>1.0509999999999999</v>
      </c>
      <c r="R262" s="19">
        <v>0</v>
      </c>
      <c r="S262" s="49">
        <v>18.744736621069286</v>
      </c>
      <c r="T262" s="19">
        <v>0.58299999999999996</v>
      </c>
      <c r="U262" s="19">
        <v>0</v>
      </c>
      <c r="V262" s="19">
        <v>0</v>
      </c>
      <c r="W262" s="19">
        <v>0</v>
      </c>
      <c r="X262" s="19">
        <v>7.2085442989287714E-3</v>
      </c>
      <c r="Y262" s="39">
        <f t="shared" si="3"/>
        <v>133.38772395730226</v>
      </c>
      <c r="Z262" s="19"/>
      <c r="AA262" s="19"/>
      <c r="AB262" s="19"/>
      <c r="AC262" s="19"/>
    </row>
    <row r="263" spans="1:29" x14ac:dyDescent="0.35">
      <c r="A263">
        <v>33</v>
      </c>
      <c r="B263">
        <v>5</v>
      </c>
      <c r="C263" s="20"/>
      <c r="E263" t="s">
        <v>29</v>
      </c>
      <c r="F263" s="3" t="s">
        <v>27</v>
      </c>
      <c r="G263" s="3" t="s">
        <v>28</v>
      </c>
      <c r="H263" s="19">
        <v>40.126474493806796</v>
      </c>
      <c r="I263" s="19">
        <v>2.4046682169561207</v>
      </c>
      <c r="J263" s="19">
        <v>3.778</v>
      </c>
      <c r="K263" s="19">
        <v>39.101999999999997</v>
      </c>
      <c r="L263" s="19">
        <v>42.497</v>
      </c>
      <c r="M263" s="19">
        <v>5.0679999999999996</v>
      </c>
      <c r="N263" s="19">
        <v>166.24100204413961</v>
      </c>
      <c r="O263" s="19">
        <v>31.739108814887338</v>
      </c>
      <c r="P263" s="19">
        <v>9.6769999999999996</v>
      </c>
      <c r="Q263" s="19">
        <v>2.319</v>
      </c>
      <c r="R263" s="19">
        <v>2.899</v>
      </c>
      <c r="S263" s="49">
        <v>13.997635752202386</v>
      </c>
      <c r="T263" s="19">
        <v>6.9809999999999999</v>
      </c>
      <c r="U263" s="19">
        <v>0.28599999999999998</v>
      </c>
      <c r="V263" s="19">
        <v>2.7118438291141032</v>
      </c>
      <c r="W263" s="19">
        <v>0.61084002112908276</v>
      </c>
      <c r="X263" s="19">
        <v>1.6077173122803381</v>
      </c>
      <c r="Y263" s="39">
        <f t="shared" si="3"/>
        <v>372.04629048451579</v>
      </c>
      <c r="Z263" s="19"/>
      <c r="AA263" s="19"/>
      <c r="AB263" s="19"/>
      <c r="AC263" s="19"/>
    </row>
    <row r="264" spans="1:29" x14ac:dyDescent="0.35">
      <c r="A264">
        <v>33</v>
      </c>
      <c r="B264">
        <v>6</v>
      </c>
      <c r="C264" s="20"/>
      <c r="E264" t="s">
        <v>31</v>
      </c>
      <c r="F264" s="3" t="s">
        <v>27</v>
      </c>
      <c r="G264" s="3" t="s">
        <v>28</v>
      </c>
      <c r="H264" s="19">
        <v>17.400713702317624</v>
      </c>
      <c r="I264" s="19">
        <v>-3.0916190753197008E-2</v>
      </c>
      <c r="J264" s="19">
        <v>3.3000000000000002E-2</v>
      </c>
      <c r="K264" s="19">
        <v>9.7289999999999992</v>
      </c>
      <c r="L264" s="19">
        <v>1.883</v>
      </c>
      <c r="M264" s="19">
        <v>1.76</v>
      </c>
      <c r="N264" s="19">
        <v>2.7023526068908752</v>
      </c>
      <c r="O264" s="19">
        <v>0.77018050642079516</v>
      </c>
      <c r="P264" s="19">
        <v>2.2949999999999999</v>
      </c>
      <c r="Q264" s="19">
        <v>0.246</v>
      </c>
      <c r="R264" s="19">
        <v>2.1000000000000001E-2</v>
      </c>
      <c r="S264" s="49">
        <v>0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39">
        <f t="shared" ref="Y264:Y327" si="4">SUM(H264:X264)</f>
        <v>36.809330624876104</v>
      </c>
      <c r="Z264" s="19"/>
      <c r="AA264" s="19"/>
      <c r="AB264" s="19"/>
      <c r="AC264" s="19"/>
    </row>
    <row r="265" spans="1:29" x14ac:dyDescent="0.35">
      <c r="A265">
        <v>33</v>
      </c>
      <c r="B265">
        <v>7</v>
      </c>
      <c r="C265" s="20"/>
      <c r="E265" t="s">
        <v>33</v>
      </c>
      <c r="F265" s="3" t="s">
        <v>27</v>
      </c>
      <c r="G265" s="3" t="s">
        <v>28</v>
      </c>
      <c r="H265" s="19">
        <v>0.56785056064167838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v>0.16250274308056917</v>
      </c>
      <c r="O265" s="19">
        <v>0</v>
      </c>
      <c r="P265" s="19">
        <v>0</v>
      </c>
      <c r="Q265" s="19">
        <v>0</v>
      </c>
      <c r="R265" s="19">
        <v>0</v>
      </c>
      <c r="S265" s="50"/>
      <c r="T265" s="22"/>
      <c r="U265" s="22"/>
      <c r="V265" s="22"/>
      <c r="W265" s="22"/>
      <c r="X265" s="22"/>
      <c r="Y265" s="39">
        <f t="shared" si="4"/>
        <v>0.7303533037222476</v>
      </c>
      <c r="Z265" s="19"/>
      <c r="AA265" s="19"/>
      <c r="AB265" s="19"/>
      <c r="AC265" s="19"/>
    </row>
    <row r="266" spans="1:29" x14ac:dyDescent="0.35">
      <c r="A266">
        <v>33</v>
      </c>
      <c r="B266">
        <v>8</v>
      </c>
      <c r="C266" s="20"/>
      <c r="E266" t="s">
        <v>35</v>
      </c>
      <c r="F266" s="3" t="s">
        <v>27</v>
      </c>
      <c r="G266" s="3" t="s">
        <v>28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  <c r="S266" s="49">
        <v>0</v>
      </c>
      <c r="T266" s="19">
        <v>0</v>
      </c>
      <c r="U266" s="19">
        <v>0</v>
      </c>
      <c r="V266" s="19">
        <v>0</v>
      </c>
      <c r="W266" s="19">
        <v>0</v>
      </c>
      <c r="X266" s="19">
        <v>0</v>
      </c>
      <c r="Y266" s="39">
        <f t="shared" si="4"/>
        <v>0</v>
      </c>
      <c r="Z266" s="19"/>
      <c r="AA266" s="19"/>
      <c r="AB266" s="19"/>
      <c r="AC266" s="19"/>
    </row>
    <row r="267" spans="1:29" x14ac:dyDescent="0.35">
      <c r="A267">
        <v>33</v>
      </c>
      <c r="C267" s="20"/>
      <c r="E267" s="21" t="s">
        <v>37</v>
      </c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49"/>
      <c r="T267" s="19"/>
      <c r="U267" s="19"/>
      <c r="V267" s="19"/>
      <c r="W267" s="19"/>
      <c r="X267" s="19"/>
      <c r="Y267" s="39">
        <f t="shared" si="4"/>
        <v>0</v>
      </c>
      <c r="Z267" s="19"/>
      <c r="AA267" s="19"/>
      <c r="AB267" s="19"/>
      <c r="AC267" s="19"/>
    </row>
    <row r="268" spans="1:29" x14ac:dyDescent="0.35">
      <c r="A268">
        <v>33</v>
      </c>
      <c r="B268">
        <v>9</v>
      </c>
      <c r="C268" s="20"/>
      <c r="E268" t="s">
        <v>26</v>
      </c>
      <c r="F268" s="3" t="s">
        <v>27</v>
      </c>
      <c r="G268" s="3" t="s">
        <v>28</v>
      </c>
      <c r="H268" s="19">
        <v>11.422343514912242</v>
      </c>
      <c r="I268" s="19">
        <v>4.6677225411827479</v>
      </c>
      <c r="J268" s="19">
        <v>16.315000000000001</v>
      </c>
      <c r="K268" s="19">
        <v>44.478999999999999</v>
      </c>
      <c r="L268" s="19">
        <v>28.515999999999998</v>
      </c>
      <c r="M268" s="19">
        <v>0.49</v>
      </c>
      <c r="N268" s="19">
        <v>67.669608980583092</v>
      </c>
      <c r="O268" s="19">
        <v>22.06787707264774</v>
      </c>
      <c r="P268" s="19">
        <v>29.457000000000001</v>
      </c>
      <c r="Q268" s="19">
        <v>2.5270000000000001</v>
      </c>
      <c r="R268" s="19">
        <v>0.155</v>
      </c>
      <c r="S268" s="49">
        <v>32.453792278351536</v>
      </c>
      <c r="T268" s="19">
        <v>1.37</v>
      </c>
      <c r="U268" s="19">
        <v>0</v>
      </c>
      <c r="V268" s="19">
        <v>0</v>
      </c>
      <c r="W268" s="19">
        <v>0</v>
      </c>
      <c r="X268" s="19">
        <v>1.9835620513873518E-2</v>
      </c>
      <c r="Y268" s="39">
        <f t="shared" si="4"/>
        <v>261.61018000819121</v>
      </c>
      <c r="Z268" s="19"/>
      <c r="AA268" s="19"/>
      <c r="AB268" s="19"/>
      <c r="AC268" s="19"/>
    </row>
    <row r="269" spans="1:29" x14ac:dyDescent="0.35">
      <c r="A269">
        <v>33</v>
      </c>
      <c r="B269">
        <v>10</v>
      </c>
      <c r="C269" s="20"/>
      <c r="E269" t="s">
        <v>29</v>
      </c>
      <c r="F269" s="3" t="s">
        <v>27</v>
      </c>
      <c r="G269" s="3" t="s">
        <v>28</v>
      </c>
      <c r="H269" s="19">
        <v>104.18449977147705</v>
      </c>
      <c r="I269" s="19">
        <v>6.6881857170056689</v>
      </c>
      <c r="J269" s="19">
        <v>12.243</v>
      </c>
      <c r="K269" s="19">
        <v>81.325999999999993</v>
      </c>
      <c r="L269" s="19">
        <v>112.244</v>
      </c>
      <c r="M269" s="19">
        <v>13.224</v>
      </c>
      <c r="N269" s="19">
        <v>400.52369393854099</v>
      </c>
      <c r="O269" s="19">
        <v>84.462320650963022</v>
      </c>
      <c r="P269" s="19">
        <v>26.851999999999997</v>
      </c>
      <c r="Q269" s="19">
        <v>5.242</v>
      </c>
      <c r="R269" s="19">
        <v>9.2449999999999992</v>
      </c>
      <c r="S269" s="49">
        <v>33.871707223832075</v>
      </c>
      <c r="T269" s="19">
        <v>19.388999999999999</v>
      </c>
      <c r="U269" s="19">
        <v>0.80099999999999993</v>
      </c>
      <c r="V269" s="19">
        <v>7.4545100964089173</v>
      </c>
      <c r="W269" s="19">
        <v>1.7193376373291247</v>
      </c>
      <c r="X269" s="19">
        <v>3.8928743954041893</v>
      </c>
      <c r="Y269" s="39">
        <f t="shared" si="4"/>
        <v>923.36312943096107</v>
      </c>
      <c r="Z269" s="19"/>
      <c r="AA269" s="19"/>
      <c r="AB269" s="19"/>
      <c r="AC269" s="19"/>
    </row>
    <row r="270" spans="1:29" x14ac:dyDescent="0.35">
      <c r="A270">
        <v>33</v>
      </c>
      <c r="B270">
        <v>11</v>
      </c>
      <c r="C270" s="20"/>
      <c r="E270" t="s">
        <v>31</v>
      </c>
      <c r="F270" s="3" t="s">
        <v>27</v>
      </c>
      <c r="G270" s="3" t="s">
        <v>28</v>
      </c>
      <c r="H270" s="19">
        <v>32.302783946229631</v>
      </c>
      <c r="I270" s="19">
        <v>-8.2084524141890658E-2</v>
      </c>
      <c r="J270" s="19">
        <v>0.65500000000000003</v>
      </c>
      <c r="K270" s="19">
        <v>27.850999999999999</v>
      </c>
      <c r="L270" s="19">
        <v>4.6459999999999999</v>
      </c>
      <c r="M270" s="19">
        <v>4.9870000000000001</v>
      </c>
      <c r="N270" s="19">
        <v>8.5364780827189257</v>
      </c>
      <c r="O270" s="19">
        <v>1.9184016002727942</v>
      </c>
      <c r="P270" s="19">
        <v>6.4030000000000005</v>
      </c>
      <c r="Q270" s="19">
        <v>0.69199999999999995</v>
      </c>
      <c r="R270" s="19">
        <v>0.95199999999999996</v>
      </c>
      <c r="S270" s="49">
        <v>0</v>
      </c>
      <c r="T270" s="19">
        <v>0</v>
      </c>
      <c r="U270" s="19">
        <v>0</v>
      </c>
      <c r="V270" s="19">
        <v>0</v>
      </c>
      <c r="W270" s="19">
        <v>0</v>
      </c>
      <c r="X270" s="19">
        <v>0</v>
      </c>
      <c r="Y270" s="39">
        <f t="shared" si="4"/>
        <v>88.861579105079443</v>
      </c>
      <c r="Z270" s="19"/>
      <c r="AA270" s="19"/>
      <c r="AB270" s="19"/>
      <c r="AC270" s="19"/>
    </row>
    <row r="271" spans="1:29" x14ac:dyDescent="0.35">
      <c r="A271">
        <v>33</v>
      </c>
      <c r="B271">
        <v>12</v>
      </c>
      <c r="C271" s="20"/>
      <c r="E271" t="s">
        <v>33</v>
      </c>
      <c r="F271" s="3" t="s">
        <v>27</v>
      </c>
      <c r="G271" s="3" t="s">
        <v>28</v>
      </c>
      <c r="H271" s="19">
        <v>1.9223838571155802</v>
      </c>
      <c r="I271" s="19">
        <v>0</v>
      </c>
      <c r="J271" s="19">
        <v>4.2000000000000003E-2</v>
      </c>
      <c r="K271" s="19">
        <v>0</v>
      </c>
      <c r="L271" s="19">
        <v>0</v>
      </c>
      <c r="M271" s="19">
        <v>0</v>
      </c>
      <c r="N271" s="19">
        <v>0.42825338705370247</v>
      </c>
      <c r="O271" s="19">
        <v>0</v>
      </c>
      <c r="P271" s="19">
        <v>0</v>
      </c>
      <c r="Q271" s="19">
        <v>0</v>
      </c>
      <c r="R271" s="19">
        <v>0.23799999999999999</v>
      </c>
      <c r="S271" s="50"/>
      <c r="T271" s="22"/>
      <c r="U271" s="22"/>
      <c r="V271" s="22"/>
      <c r="W271" s="22"/>
      <c r="X271" s="22"/>
      <c r="Y271" s="39">
        <f t="shared" si="4"/>
        <v>2.6306372441692827</v>
      </c>
      <c r="Z271" s="19"/>
      <c r="AA271" s="19"/>
      <c r="AB271" s="19"/>
      <c r="AC271" s="19"/>
    </row>
    <row r="272" spans="1:29" x14ac:dyDescent="0.35">
      <c r="A272">
        <v>33</v>
      </c>
      <c r="B272">
        <v>13</v>
      </c>
      <c r="C272" s="23"/>
      <c r="D272" s="65"/>
      <c r="E272" s="24" t="s">
        <v>35</v>
      </c>
      <c r="F272" s="3" t="s">
        <v>27</v>
      </c>
      <c r="G272" s="3" t="s">
        <v>28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51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39">
        <f t="shared" si="4"/>
        <v>0</v>
      </c>
      <c r="Z272" s="19"/>
      <c r="AA272" s="19"/>
      <c r="AB272" s="19"/>
      <c r="AC272" s="19"/>
    </row>
    <row r="273" spans="1:29" x14ac:dyDescent="0.35">
      <c r="A273">
        <v>34</v>
      </c>
      <c r="C273" s="15">
        <v>23</v>
      </c>
      <c r="D273" s="67" t="s">
        <v>62</v>
      </c>
      <c r="E273" s="16" t="s">
        <v>25</v>
      </c>
      <c r="F273" s="17"/>
      <c r="G273" s="17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48"/>
      <c r="T273" s="18"/>
      <c r="U273" s="18"/>
      <c r="V273" s="18"/>
      <c r="W273" s="18"/>
      <c r="X273" s="18"/>
      <c r="Y273" s="39">
        <f t="shared" si="4"/>
        <v>0</v>
      </c>
      <c r="Z273" s="19"/>
      <c r="AA273" s="19"/>
      <c r="AB273" s="19"/>
      <c r="AC273" s="19"/>
    </row>
    <row r="274" spans="1:29" x14ac:dyDescent="0.35">
      <c r="A274">
        <v>34</v>
      </c>
      <c r="B274">
        <v>4</v>
      </c>
      <c r="C274" s="20"/>
      <c r="E274" t="s">
        <v>26</v>
      </c>
      <c r="F274" s="3" t="s">
        <v>27</v>
      </c>
      <c r="G274" s="3" t="s">
        <v>28</v>
      </c>
      <c r="H274" s="19">
        <v>9.2249382400000002</v>
      </c>
      <c r="I274" s="19">
        <v>1.665232099</v>
      </c>
      <c r="J274" s="19">
        <v>5.6</v>
      </c>
      <c r="K274" s="19">
        <v>16.198</v>
      </c>
      <c r="L274" s="19">
        <v>8.5690000000000008</v>
      </c>
      <c r="M274" s="19">
        <v>0.16</v>
      </c>
      <c r="N274" s="19">
        <v>8.1639999999999997</v>
      </c>
      <c r="O274" s="19">
        <v>7.0364143018530267</v>
      </c>
      <c r="P274" s="19">
        <v>17.271000000000001</v>
      </c>
      <c r="Q274" s="19">
        <v>2.3340000000000001</v>
      </c>
      <c r="R274" s="19">
        <v>0</v>
      </c>
      <c r="S274" s="49">
        <v>1.4</v>
      </c>
      <c r="T274" s="19">
        <v>0.38</v>
      </c>
      <c r="U274" s="19">
        <v>3.5999999999999997E-2</v>
      </c>
      <c r="V274" s="19">
        <v>0</v>
      </c>
      <c r="W274" s="19">
        <v>0</v>
      </c>
      <c r="X274" s="19">
        <v>3.524</v>
      </c>
      <c r="Y274" s="39">
        <f t="shared" si="4"/>
        <v>81.562584640853032</v>
      </c>
      <c r="Z274" s="19"/>
      <c r="AA274" s="19"/>
      <c r="AB274" s="19"/>
      <c r="AC274" s="19"/>
    </row>
    <row r="275" spans="1:29" x14ac:dyDescent="0.35">
      <c r="A275">
        <v>34</v>
      </c>
      <c r="B275">
        <v>5</v>
      </c>
      <c r="C275" s="20"/>
      <c r="E275" t="s">
        <v>29</v>
      </c>
      <c r="F275" s="3" t="s">
        <v>27</v>
      </c>
      <c r="G275" s="3" t="s">
        <v>28</v>
      </c>
      <c r="H275" s="19">
        <v>27.206585760000007</v>
      </c>
      <c r="I275" s="19">
        <v>1.2925759518</v>
      </c>
      <c r="J275" s="19">
        <v>10.628</v>
      </c>
      <c r="K275" s="19">
        <v>16.523</v>
      </c>
      <c r="L275" s="19">
        <v>22.57</v>
      </c>
      <c r="M275" s="19">
        <v>1.0129999999999999</v>
      </c>
      <c r="N275" s="19">
        <v>17.326000000000001</v>
      </c>
      <c r="O275" s="19">
        <v>34.62223027982499</v>
      </c>
      <c r="P275" s="19">
        <v>36.956000000000003</v>
      </c>
      <c r="Q275" s="19">
        <v>7.1459999999999999</v>
      </c>
      <c r="R275" s="19">
        <v>1.6829999999999998</v>
      </c>
      <c r="S275" s="49">
        <v>18.141999999999999</v>
      </c>
      <c r="T275" s="19">
        <v>3.5179999999999998</v>
      </c>
      <c r="U275" s="19">
        <v>0.77</v>
      </c>
      <c r="V275" s="19">
        <v>0.8399004699999999</v>
      </c>
      <c r="W275" s="19">
        <v>0.435</v>
      </c>
      <c r="X275" s="19">
        <v>4.734</v>
      </c>
      <c r="Y275" s="39">
        <f t="shared" si="4"/>
        <v>205.40529246162501</v>
      </c>
      <c r="Z275" s="19"/>
      <c r="AA275" s="19"/>
      <c r="AB275" s="19"/>
      <c r="AC275" s="19"/>
    </row>
    <row r="276" spans="1:29" x14ac:dyDescent="0.35">
      <c r="A276">
        <v>34</v>
      </c>
      <c r="B276">
        <v>6</v>
      </c>
      <c r="C276" s="20"/>
      <c r="E276" t="s">
        <v>31</v>
      </c>
      <c r="F276" s="3" t="s">
        <v>27</v>
      </c>
      <c r="G276" s="3" t="s">
        <v>28</v>
      </c>
      <c r="H276" s="19">
        <v>4.9916029999999996</v>
      </c>
      <c r="I276" s="19">
        <v>0.17396621200000001</v>
      </c>
      <c r="J276" s="19">
        <v>1.5349999999999999</v>
      </c>
      <c r="K276" s="19">
        <v>2.7469999999999999</v>
      </c>
      <c r="L276" s="19">
        <v>2.944</v>
      </c>
      <c r="M276" s="19">
        <v>3.2530000000000001</v>
      </c>
      <c r="N276" s="19">
        <v>13.2</v>
      </c>
      <c r="O276" s="19">
        <v>1.1871991914480453</v>
      </c>
      <c r="P276" s="19">
        <v>14.89</v>
      </c>
      <c r="Q276" s="19">
        <v>8.0090000000000003</v>
      </c>
      <c r="R276" s="19">
        <v>2E-3</v>
      </c>
      <c r="S276" s="4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39">
        <f t="shared" si="4"/>
        <v>52.932768403448044</v>
      </c>
      <c r="Z276" s="19"/>
      <c r="AA276" s="19"/>
      <c r="AB276" s="19"/>
      <c r="AC276" s="19"/>
    </row>
    <row r="277" spans="1:29" x14ac:dyDescent="0.35">
      <c r="A277">
        <v>34</v>
      </c>
      <c r="B277">
        <v>7</v>
      </c>
      <c r="C277" s="20"/>
      <c r="E277" t="s">
        <v>33</v>
      </c>
      <c r="F277" s="3" t="s">
        <v>27</v>
      </c>
      <c r="G277" s="3" t="s">
        <v>28</v>
      </c>
      <c r="H277" s="19">
        <v>0.71699999999999997</v>
      </c>
      <c r="I277" s="19">
        <v>5.8466660000000012E-3</v>
      </c>
      <c r="J277" s="19">
        <v>2E-3</v>
      </c>
      <c r="K277" s="19">
        <v>0</v>
      </c>
      <c r="L277" s="19">
        <v>2E-3</v>
      </c>
      <c r="M277" s="19">
        <v>0.46400000000000002</v>
      </c>
      <c r="N277" s="19">
        <v>11</v>
      </c>
      <c r="O277" s="19">
        <v>-1.26016695159</v>
      </c>
      <c r="P277" s="19">
        <v>0</v>
      </c>
      <c r="Q277" s="19">
        <v>2.1970000000000001</v>
      </c>
      <c r="R277" s="19">
        <v>0</v>
      </c>
      <c r="S277" s="50"/>
      <c r="T277" s="22"/>
      <c r="U277" s="22"/>
      <c r="V277" s="22"/>
      <c r="W277" s="22"/>
      <c r="X277" s="22"/>
      <c r="Y277" s="39">
        <f t="shared" si="4"/>
        <v>13.12767971441</v>
      </c>
      <c r="Z277" s="19"/>
      <c r="AA277" s="19"/>
      <c r="AB277" s="19"/>
      <c r="AC277" s="19"/>
    </row>
    <row r="278" spans="1:29" x14ac:dyDescent="0.35">
      <c r="A278">
        <v>34</v>
      </c>
      <c r="B278">
        <v>8</v>
      </c>
      <c r="C278" s="20"/>
      <c r="E278" t="s">
        <v>35</v>
      </c>
      <c r="F278" s="3" t="s">
        <v>27</v>
      </c>
      <c r="G278" s="3" t="s">
        <v>28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7.6470000000000002</v>
      </c>
      <c r="O278" s="19">
        <v>0</v>
      </c>
      <c r="P278" s="19">
        <v>0</v>
      </c>
      <c r="Q278" s="19">
        <v>0</v>
      </c>
      <c r="R278" s="19">
        <v>0</v>
      </c>
      <c r="S278" s="49">
        <v>0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39">
        <f t="shared" si="4"/>
        <v>7.6470000000000002</v>
      </c>
      <c r="Z278" s="19"/>
      <c r="AA278" s="19"/>
      <c r="AB278" s="19"/>
      <c r="AC278" s="19"/>
    </row>
    <row r="279" spans="1:29" x14ac:dyDescent="0.35">
      <c r="A279">
        <v>34</v>
      </c>
      <c r="C279" s="20"/>
      <c r="E279" s="21" t="s">
        <v>37</v>
      </c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49"/>
      <c r="T279" s="19"/>
      <c r="U279" s="19"/>
      <c r="V279" s="19"/>
      <c r="W279" s="19"/>
      <c r="X279" s="19"/>
      <c r="Y279" s="39">
        <f t="shared" si="4"/>
        <v>0</v>
      </c>
      <c r="Z279" s="19"/>
      <c r="AA279" s="19"/>
      <c r="AB279" s="19"/>
      <c r="AC279" s="19"/>
    </row>
    <row r="280" spans="1:29" x14ac:dyDescent="0.35">
      <c r="A280">
        <v>34</v>
      </c>
      <c r="B280">
        <v>9</v>
      </c>
      <c r="C280" s="20"/>
      <c r="E280" t="s">
        <v>26</v>
      </c>
      <c r="F280" s="3" t="s">
        <v>27</v>
      </c>
      <c r="G280" s="3" t="s">
        <v>28</v>
      </c>
      <c r="H280" s="19">
        <v>23.782874593267849</v>
      </c>
      <c r="I280" s="19">
        <v>5.4774170619999998</v>
      </c>
      <c r="J280" s="19">
        <v>23.384</v>
      </c>
      <c r="K280" s="19">
        <v>42.448999999999998</v>
      </c>
      <c r="L280" s="19">
        <v>16.472999999999999</v>
      </c>
      <c r="M280" s="19">
        <v>0.314</v>
      </c>
      <c r="N280" s="19">
        <v>22.327999999999999</v>
      </c>
      <c r="O280" s="19">
        <v>14.36890345480157</v>
      </c>
      <c r="P280" s="19">
        <v>35.063000000000002</v>
      </c>
      <c r="Q280" s="19">
        <v>4.8099999999999996</v>
      </c>
      <c r="R280" s="19">
        <v>0.93600000000000005</v>
      </c>
      <c r="S280" s="49">
        <v>2.6252367482683252</v>
      </c>
      <c r="T280" s="19">
        <v>1.2230000000000001</v>
      </c>
      <c r="U280" s="19">
        <v>6.2E-2</v>
      </c>
      <c r="V280" s="19">
        <v>0</v>
      </c>
      <c r="W280" s="19">
        <v>0</v>
      </c>
      <c r="X280" s="19">
        <v>3.7579325312470329</v>
      </c>
      <c r="Y280" s="39">
        <f t="shared" si="4"/>
        <v>197.05436438958478</v>
      </c>
      <c r="Z280" s="19"/>
      <c r="AA280" s="19"/>
      <c r="AB280" s="19"/>
      <c r="AC280" s="19"/>
    </row>
    <row r="281" spans="1:29" x14ac:dyDescent="0.35">
      <c r="A281">
        <v>34</v>
      </c>
      <c r="B281">
        <v>10</v>
      </c>
      <c r="C281" s="20"/>
      <c r="E281" t="s">
        <v>29</v>
      </c>
      <c r="F281" s="3" t="s">
        <v>27</v>
      </c>
      <c r="G281" s="3" t="s">
        <v>28</v>
      </c>
      <c r="H281" s="19">
        <v>76.355356477146003</v>
      </c>
      <c r="I281" s="19">
        <v>3.5020409630611002</v>
      </c>
      <c r="J281" s="19">
        <v>31.376000000000001</v>
      </c>
      <c r="K281" s="19">
        <v>49.807000000000002</v>
      </c>
      <c r="L281" s="19">
        <v>75.494</v>
      </c>
      <c r="M281" s="19">
        <v>6.2910000000000004</v>
      </c>
      <c r="N281" s="19">
        <v>73.256</v>
      </c>
      <c r="O281" s="19">
        <v>79.295263243261346</v>
      </c>
      <c r="P281" s="19">
        <v>92.305000000000007</v>
      </c>
      <c r="Q281" s="19">
        <v>18.821000000000002</v>
      </c>
      <c r="R281" s="19">
        <v>16.775000000000002</v>
      </c>
      <c r="S281" s="49">
        <v>30.288191592362882</v>
      </c>
      <c r="T281" s="19">
        <v>7.28</v>
      </c>
      <c r="U281" s="19">
        <v>2.3860000000000001</v>
      </c>
      <c r="V281" s="19">
        <v>1.5168274100000003</v>
      </c>
      <c r="W281" s="19">
        <v>2.4109999999999996</v>
      </c>
      <c r="X281" s="19">
        <v>8.9413734498056989</v>
      </c>
      <c r="Y281" s="39">
        <f t="shared" si="4"/>
        <v>576.10105313563702</v>
      </c>
      <c r="Z281" s="19"/>
      <c r="AA281" s="19"/>
      <c r="AB281" s="19"/>
      <c r="AC281" s="19"/>
    </row>
    <row r="282" spans="1:29" x14ac:dyDescent="0.35">
      <c r="A282">
        <v>34</v>
      </c>
      <c r="B282">
        <v>11</v>
      </c>
      <c r="C282" s="20"/>
      <c r="E282" t="s">
        <v>31</v>
      </c>
      <c r="F282" s="3" t="s">
        <v>27</v>
      </c>
      <c r="G282" s="3" t="s">
        <v>28</v>
      </c>
      <c r="H282" s="19">
        <v>26.886657637232684</v>
      </c>
      <c r="I282" s="19">
        <v>0.21134044000000002</v>
      </c>
      <c r="J282" s="19">
        <v>2.4609999999999999</v>
      </c>
      <c r="K282" s="19">
        <v>6.5490000000000004</v>
      </c>
      <c r="L282" s="19">
        <v>6.3019999999999996</v>
      </c>
      <c r="M282" s="19">
        <v>5.2649999999999997</v>
      </c>
      <c r="N282" s="19">
        <v>48.371000000000002</v>
      </c>
      <c r="O282" s="19">
        <v>3.1705303803311367</v>
      </c>
      <c r="P282" s="19">
        <v>33.927</v>
      </c>
      <c r="Q282" s="19">
        <v>22.861999999999998</v>
      </c>
      <c r="R282" s="19">
        <v>8.447000000000001</v>
      </c>
      <c r="S282" s="49">
        <v>0</v>
      </c>
      <c r="T282" s="19">
        <v>0</v>
      </c>
      <c r="U282" s="19">
        <v>0</v>
      </c>
      <c r="V282" s="19">
        <v>0</v>
      </c>
      <c r="W282" s="19">
        <v>0</v>
      </c>
      <c r="X282" s="19">
        <v>0</v>
      </c>
      <c r="Y282" s="39">
        <f t="shared" si="4"/>
        <v>164.45252845756383</v>
      </c>
      <c r="Z282" s="19"/>
      <c r="AA282" s="19"/>
      <c r="AB282" s="19"/>
      <c r="AC282" s="19"/>
    </row>
    <row r="283" spans="1:29" x14ac:dyDescent="0.35">
      <c r="A283">
        <v>34</v>
      </c>
      <c r="B283">
        <v>12</v>
      </c>
      <c r="C283" s="20"/>
      <c r="E283" t="s">
        <v>33</v>
      </c>
      <c r="F283" s="3" t="s">
        <v>27</v>
      </c>
      <c r="G283" s="3" t="s">
        <v>28</v>
      </c>
      <c r="H283" s="19">
        <v>9.5220524262920154</v>
      </c>
      <c r="I283" s="19">
        <v>8.7573440000000002E-3</v>
      </c>
      <c r="J283" s="19">
        <v>2E-3</v>
      </c>
      <c r="K283" s="19">
        <v>0</v>
      </c>
      <c r="L283" s="19">
        <v>8.9999999999999993E-3</v>
      </c>
      <c r="M283" s="19">
        <v>0.76100000000000001</v>
      </c>
      <c r="N283" s="19">
        <v>19.222999999999999</v>
      </c>
      <c r="O283" s="19">
        <v>9.9649520410336478E-2</v>
      </c>
      <c r="P283" s="19">
        <v>0.82499999999999996</v>
      </c>
      <c r="Q283" s="19">
        <v>6.1580000000000004</v>
      </c>
      <c r="R283" s="19">
        <v>0.30299999999999999</v>
      </c>
      <c r="S283" s="50"/>
      <c r="T283" s="22"/>
      <c r="U283" s="22"/>
      <c r="V283" s="22"/>
      <c r="W283" s="22"/>
      <c r="X283" s="22"/>
      <c r="Y283" s="39">
        <f t="shared" si="4"/>
        <v>36.911459290702346</v>
      </c>
      <c r="Z283" s="19"/>
      <c r="AA283" s="19"/>
      <c r="AB283" s="19"/>
      <c r="AC283" s="19"/>
    </row>
    <row r="284" spans="1:29" x14ac:dyDescent="0.35">
      <c r="A284">
        <v>34</v>
      </c>
      <c r="B284">
        <v>13</v>
      </c>
      <c r="C284" s="23"/>
      <c r="D284" s="65"/>
      <c r="E284" s="24" t="s">
        <v>35</v>
      </c>
      <c r="F284" s="3" t="s">
        <v>27</v>
      </c>
      <c r="G284" s="3" t="s">
        <v>28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7.6470000000000002</v>
      </c>
      <c r="O284" s="25">
        <v>0</v>
      </c>
      <c r="P284" s="25">
        <v>0</v>
      </c>
      <c r="Q284" s="25">
        <v>0</v>
      </c>
      <c r="R284" s="25">
        <v>0</v>
      </c>
      <c r="S284" s="51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39">
        <f t="shared" si="4"/>
        <v>7.6470000000000002</v>
      </c>
      <c r="Z284" s="19"/>
      <c r="AA284" s="19"/>
      <c r="AB284" s="19"/>
      <c r="AC284" s="19"/>
    </row>
    <row r="285" spans="1:29" x14ac:dyDescent="0.35">
      <c r="A285">
        <v>35</v>
      </c>
      <c r="C285" s="15">
        <v>24</v>
      </c>
      <c r="D285" s="67" t="s">
        <v>63</v>
      </c>
      <c r="E285" s="16" t="s">
        <v>25</v>
      </c>
      <c r="F285" s="17"/>
      <c r="G285" s="17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48"/>
      <c r="T285" s="18"/>
      <c r="U285" s="18"/>
      <c r="V285" s="18"/>
      <c r="W285" s="18"/>
      <c r="X285" s="18"/>
      <c r="Y285" s="39">
        <f t="shared" si="4"/>
        <v>0</v>
      </c>
      <c r="Z285" s="19"/>
      <c r="AA285" s="19"/>
      <c r="AB285" s="19"/>
      <c r="AC285" s="19"/>
    </row>
    <row r="286" spans="1:29" x14ac:dyDescent="0.35">
      <c r="A286">
        <v>35</v>
      </c>
      <c r="B286">
        <v>4</v>
      </c>
      <c r="C286" s="20"/>
      <c r="E286" t="s">
        <v>26</v>
      </c>
      <c r="F286" s="3" t="s">
        <v>27</v>
      </c>
      <c r="G286" s="3" t="s">
        <v>28</v>
      </c>
      <c r="H286" s="19">
        <v>3.9573815530044829</v>
      </c>
      <c r="I286" s="19">
        <v>9.3274004522966081E-2</v>
      </c>
      <c r="J286" s="19">
        <v>-9.8000000000000753E-2</v>
      </c>
      <c r="K286" s="19">
        <v>-6.1529999999999987</v>
      </c>
      <c r="L286" s="19">
        <v>-6.8569999999999993</v>
      </c>
      <c r="M286" s="19">
        <v>-0.13599999999999998</v>
      </c>
      <c r="N286" s="19">
        <v>-30.436844889485528</v>
      </c>
      <c r="O286" s="19">
        <v>-6.2570048191229599</v>
      </c>
      <c r="P286" s="19">
        <v>6.7740000000000009</v>
      </c>
      <c r="Q286" s="19">
        <v>1.2830000000000001</v>
      </c>
      <c r="R286" s="19">
        <v>0</v>
      </c>
      <c r="S286" s="49">
        <v>-17.344736621069288</v>
      </c>
      <c r="T286" s="19">
        <v>-0.20299999999999996</v>
      </c>
      <c r="U286" s="19">
        <v>3.5999999999999997E-2</v>
      </c>
      <c r="V286" s="19">
        <v>0</v>
      </c>
      <c r="W286" s="19">
        <v>0</v>
      </c>
      <c r="X286" s="19">
        <v>3.5167914557010711</v>
      </c>
      <c r="Y286" s="39">
        <f t="shared" si="4"/>
        <v>-51.825139316449253</v>
      </c>
      <c r="Z286" s="19"/>
      <c r="AA286" s="19"/>
      <c r="AB286" s="19"/>
      <c r="AC286" s="19"/>
    </row>
    <row r="287" spans="1:29" x14ac:dyDescent="0.35">
      <c r="A287">
        <v>35</v>
      </c>
      <c r="B287">
        <v>5</v>
      </c>
      <c r="C287" s="20"/>
      <c r="E287" t="s">
        <v>29</v>
      </c>
      <c r="F287" s="3" t="s">
        <v>27</v>
      </c>
      <c r="G287" s="3" t="s">
        <v>28</v>
      </c>
      <c r="H287" s="19">
        <v>-12.91988873380679</v>
      </c>
      <c r="I287" s="19">
        <v>-1.1120922651561207</v>
      </c>
      <c r="J287" s="19">
        <v>6.85</v>
      </c>
      <c r="K287" s="19">
        <v>-22.578999999999997</v>
      </c>
      <c r="L287" s="19">
        <v>-19.927</v>
      </c>
      <c r="M287" s="19">
        <v>-4.0549999999999997</v>
      </c>
      <c r="N287" s="19">
        <v>-50.597002044139614</v>
      </c>
      <c r="O287" s="19">
        <v>2.883121464937652</v>
      </c>
      <c r="P287" s="19">
        <v>27.279000000000003</v>
      </c>
      <c r="Q287" s="19">
        <v>4.827</v>
      </c>
      <c r="R287" s="19">
        <v>-1.2160000000000002</v>
      </c>
      <c r="S287" s="49">
        <v>4.144364247797613</v>
      </c>
      <c r="T287" s="19">
        <v>-3.4630000000000001</v>
      </c>
      <c r="U287" s="19">
        <v>0.48400000000000004</v>
      </c>
      <c r="V287" s="19">
        <v>-1.8719433591141033</v>
      </c>
      <c r="W287" s="19">
        <v>-0.17584002112908276</v>
      </c>
      <c r="X287" s="19">
        <v>3.1262826877196619</v>
      </c>
      <c r="Y287" s="39">
        <f t="shared" si="4"/>
        <v>-68.322998022890772</v>
      </c>
      <c r="Z287" s="19"/>
      <c r="AA287" s="19"/>
      <c r="AB287" s="19"/>
      <c r="AC287" s="19"/>
    </row>
    <row r="288" spans="1:29" x14ac:dyDescent="0.35">
      <c r="A288">
        <v>35</v>
      </c>
      <c r="B288">
        <v>6</v>
      </c>
      <c r="C288" s="20"/>
      <c r="E288" t="s">
        <v>31</v>
      </c>
      <c r="F288" s="3" t="s">
        <v>27</v>
      </c>
      <c r="G288" s="3" t="s">
        <v>28</v>
      </c>
      <c r="H288" s="19">
        <v>-12.409110702317625</v>
      </c>
      <c r="I288" s="19">
        <v>0.20488240275319702</v>
      </c>
      <c r="J288" s="19">
        <v>1.502</v>
      </c>
      <c r="K288" s="19">
        <v>-6.9819999999999993</v>
      </c>
      <c r="L288" s="19">
        <v>1.0609999999999999</v>
      </c>
      <c r="M288" s="19">
        <v>1.4930000000000001</v>
      </c>
      <c r="N288" s="19">
        <v>10.497647393109125</v>
      </c>
      <c r="O288" s="19">
        <v>0.41701868502725015</v>
      </c>
      <c r="P288" s="19">
        <v>12.595000000000001</v>
      </c>
      <c r="Q288" s="19">
        <v>7.7629999999999999</v>
      </c>
      <c r="R288" s="19">
        <v>-1.9000000000000003E-2</v>
      </c>
      <c r="S288" s="49">
        <v>0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39">
        <f t="shared" si="4"/>
        <v>16.123437778571954</v>
      </c>
      <c r="Z288" s="19"/>
      <c r="AA288" s="19"/>
      <c r="AB288" s="19"/>
      <c r="AC288" s="19"/>
    </row>
    <row r="289" spans="1:29" x14ac:dyDescent="0.35">
      <c r="A289">
        <v>35</v>
      </c>
      <c r="B289">
        <v>7</v>
      </c>
      <c r="C289" s="20"/>
      <c r="E289" t="s">
        <v>33</v>
      </c>
      <c r="F289" s="3" t="s">
        <v>27</v>
      </c>
      <c r="G289" s="3" t="s">
        <v>28</v>
      </c>
      <c r="H289" s="19">
        <v>0.14914943935832159</v>
      </c>
      <c r="I289" s="19">
        <v>5.8466660000000012E-3</v>
      </c>
      <c r="J289" s="19">
        <v>2E-3</v>
      </c>
      <c r="K289" s="19">
        <v>0</v>
      </c>
      <c r="L289" s="19">
        <v>2E-3</v>
      </c>
      <c r="M289" s="19">
        <v>0.46400000000000002</v>
      </c>
      <c r="N289" s="19">
        <v>10.837497256919431</v>
      </c>
      <c r="O289" s="19">
        <v>-1.26016695159</v>
      </c>
      <c r="P289" s="19">
        <v>0</v>
      </c>
      <c r="Q289" s="19">
        <v>2.1970000000000001</v>
      </c>
      <c r="R289" s="19">
        <v>0</v>
      </c>
      <c r="S289" s="50"/>
      <c r="T289" s="22"/>
      <c r="U289" s="22"/>
      <c r="V289" s="22"/>
      <c r="W289" s="22"/>
      <c r="X289" s="22"/>
      <c r="Y289" s="39">
        <f t="shared" si="4"/>
        <v>12.397326410687754</v>
      </c>
      <c r="Z289" s="19"/>
      <c r="AA289" s="19"/>
      <c r="AB289" s="19"/>
      <c r="AC289" s="19"/>
    </row>
    <row r="290" spans="1:29" x14ac:dyDescent="0.35">
      <c r="A290">
        <v>35</v>
      </c>
      <c r="B290">
        <v>8</v>
      </c>
      <c r="C290" s="20"/>
      <c r="E290" t="s">
        <v>35</v>
      </c>
      <c r="F290" s="3" t="s">
        <v>27</v>
      </c>
      <c r="G290" s="3" t="s">
        <v>28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7.6470000000000002</v>
      </c>
      <c r="O290" s="19">
        <v>0</v>
      </c>
      <c r="P290" s="19">
        <v>0</v>
      </c>
      <c r="Q290" s="19">
        <v>0</v>
      </c>
      <c r="R290" s="19">
        <v>0</v>
      </c>
      <c r="S290" s="49">
        <v>0</v>
      </c>
      <c r="T290" s="19">
        <v>0</v>
      </c>
      <c r="U290" s="19">
        <v>0</v>
      </c>
      <c r="V290" s="19">
        <v>0</v>
      </c>
      <c r="W290" s="19">
        <v>0</v>
      </c>
      <c r="X290" s="19">
        <v>0</v>
      </c>
      <c r="Y290" s="39">
        <f t="shared" si="4"/>
        <v>7.6470000000000002</v>
      </c>
      <c r="Z290" s="19"/>
      <c r="AA290" s="19"/>
      <c r="AB290" s="19"/>
      <c r="AC290" s="19"/>
    </row>
    <row r="291" spans="1:29" x14ac:dyDescent="0.35">
      <c r="A291">
        <v>35</v>
      </c>
      <c r="C291" s="20"/>
      <c r="E291" s="21" t="s">
        <v>37</v>
      </c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49"/>
      <c r="T291" s="19"/>
      <c r="U291" s="19"/>
      <c r="V291" s="19"/>
      <c r="W291" s="19"/>
      <c r="X291" s="19"/>
      <c r="Y291" s="39">
        <f t="shared" si="4"/>
        <v>0</v>
      </c>
      <c r="Z291" s="19"/>
      <c r="AA291" s="19"/>
      <c r="AB291" s="19"/>
      <c r="AC291" s="19"/>
    </row>
    <row r="292" spans="1:29" x14ac:dyDescent="0.35">
      <c r="A292">
        <v>35</v>
      </c>
      <c r="B292">
        <v>9</v>
      </c>
      <c r="C292" s="20"/>
      <c r="E292" t="s">
        <v>26</v>
      </c>
      <c r="F292" s="3" t="s">
        <v>27</v>
      </c>
      <c r="G292" s="3" t="s">
        <v>28</v>
      </c>
      <c r="H292" s="19">
        <v>12.360531078355606</v>
      </c>
      <c r="I292" s="19">
        <v>0.80969452081725191</v>
      </c>
      <c r="J292" s="19">
        <v>7.0689999999999991</v>
      </c>
      <c r="K292" s="19">
        <v>-2.0300000000000011</v>
      </c>
      <c r="L292" s="19">
        <v>-12.042999999999999</v>
      </c>
      <c r="M292" s="19">
        <v>-0.17599999999999999</v>
      </c>
      <c r="N292" s="19">
        <v>-45.341608980583089</v>
      </c>
      <c r="O292" s="19">
        <v>-7.6989736178461694</v>
      </c>
      <c r="P292" s="19">
        <v>5.6060000000000016</v>
      </c>
      <c r="Q292" s="19">
        <v>2.2829999999999995</v>
      </c>
      <c r="R292" s="19">
        <v>0.78100000000000003</v>
      </c>
      <c r="S292" s="49">
        <v>-29.828555530083211</v>
      </c>
      <c r="T292" s="19">
        <v>-0.14700000000000002</v>
      </c>
      <c r="U292" s="19">
        <v>6.2E-2</v>
      </c>
      <c r="V292" s="19">
        <v>0</v>
      </c>
      <c r="W292" s="19">
        <v>0</v>
      </c>
      <c r="X292" s="19">
        <v>3.7380969107331592</v>
      </c>
      <c r="Y292" s="39">
        <f t="shared" si="4"/>
        <v>-64.555815618606459</v>
      </c>
      <c r="Z292" s="19"/>
      <c r="AA292" s="19"/>
      <c r="AB292" s="19"/>
      <c r="AC292" s="19"/>
    </row>
    <row r="293" spans="1:29" x14ac:dyDescent="0.35">
      <c r="A293">
        <v>35</v>
      </c>
      <c r="B293">
        <v>10</v>
      </c>
      <c r="C293" s="20"/>
      <c r="E293" t="s">
        <v>29</v>
      </c>
      <c r="F293" s="3" t="s">
        <v>27</v>
      </c>
      <c r="G293" s="3" t="s">
        <v>28</v>
      </c>
      <c r="H293" s="19">
        <v>-27.829143294331047</v>
      </c>
      <c r="I293" s="19">
        <v>-3.1861447539445686</v>
      </c>
      <c r="J293" s="19">
        <v>19.133000000000003</v>
      </c>
      <c r="K293" s="19">
        <v>-31.518999999999991</v>
      </c>
      <c r="L293" s="19">
        <v>-36.75</v>
      </c>
      <c r="M293" s="19">
        <v>-6.9329999999999998</v>
      </c>
      <c r="N293" s="19">
        <v>-327.26769393854102</v>
      </c>
      <c r="O293" s="19">
        <v>-5.1670574077016767</v>
      </c>
      <c r="P293" s="19">
        <v>65.453000000000003</v>
      </c>
      <c r="Q293" s="19">
        <v>13.579000000000001</v>
      </c>
      <c r="R293" s="19">
        <v>7.5300000000000029</v>
      </c>
      <c r="S293" s="49">
        <v>-3.5835156314691936</v>
      </c>
      <c r="T293" s="19">
        <v>-12.108999999999998</v>
      </c>
      <c r="U293" s="19">
        <v>1.5850000000000002</v>
      </c>
      <c r="V293" s="19">
        <v>-5.9376826864089169</v>
      </c>
      <c r="W293" s="19">
        <v>0.69166236267087489</v>
      </c>
      <c r="X293" s="19">
        <v>5.0484990544015096</v>
      </c>
      <c r="Y293" s="39">
        <f t="shared" si="4"/>
        <v>-347.26207629532394</v>
      </c>
      <c r="Z293" s="19"/>
      <c r="AA293" s="19"/>
      <c r="AB293" s="19"/>
      <c r="AC293" s="19"/>
    </row>
    <row r="294" spans="1:29" x14ac:dyDescent="0.35">
      <c r="A294">
        <v>35</v>
      </c>
      <c r="B294">
        <v>11</v>
      </c>
      <c r="C294" s="20"/>
      <c r="E294" t="s">
        <v>31</v>
      </c>
      <c r="F294" s="3" t="s">
        <v>27</v>
      </c>
      <c r="G294" s="3" t="s">
        <v>28</v>
      </c>
      <c r="H294" s="19">
        <v>-5.4161263089969474</v>
      </c>
      <c r="I294" s="19">
        <v>0.29342496414189068</v>
      </c>
      <c r="J294" s="19">
        <v>1.8059999999999998</v>
      </c>
      <c r="K294" s="19">
        <v>-21.302</v>
      </c>
      <c r="L294" s="19">
        <v>1.6559999999999997</v>
      </c>
      <c r="M294" s="19">
        <v>0.27799999999999958</v>
      </c>
      <c r="N294" s="19">
        <v>39.83452191728108</v>
      </c>
      <c r="O294" s="19">
        <v>1.2521287800583425</v>
      </c>
      <c r="P294" s="19">
        <v>27.524000000000001</v>
      </c>
      <c r="Q294" s="19">
        <v>22.169999999999998</v>
      </c>
      <c r="R294" s="19">
        <v>7.495000000000001</v>
      </c>
      <c r="S294" s="49">
        <v>0</v>
      </c>
      <c r="T294" s="19">
        <v>0</v>
      </c>
      <c r="U294" s="19">
        <v>0</v>
      </c>
      <c r="V294" s="19">
        <v>0</v>
      </c>
      <c r="W294" s="19">
        <v>0</v>
      </c>
      <c r="X294" s="19">
        <v>0</v>
      </c>
      <c r="Y294" s="39">
        <f t="shared" si="4"/>
        <v>75.590949352484373</v>
      </c>
      <c r="Z294" s="19"/>
      <c r="AA294" s="19"/>
      <c r="AB294" s="19"/>
      <c r="AC294" s="19"/>
    </row>
    <row r="295" spans="1:29" x14ac:dyDescent="0.35">
      <c r="A295">
        <v>35</v>
      </c>
      <c r="B295">
        <v>12</v>
      </c>
      <c r="C295" s="20"/>
      <c r="E295" t="s">
        <v>33</v>
      </c>
      <c r="F295" s="3" t="s">
        <v>27</v>
      </c>
      <c r="G295" s="3" t="s">
        <v>28</v>
      </c>
      <c r="H295" s="19">
        <v>7.5996685691764352</v>
      </c>
      <c r="I295" s="19">
        <v>8.7573440000000002E-3</v>
      </c>
      <c r="J295" s="19">
        <v>-0.04</v>
      </c>
      <c r="K295" s="19">
        <v>0</v>
      </c>
      <c r="L295" s="19">
        <v>8.9999999999999993E-3</v>
      </c>
      <c r="M295" s="19">
        <v>0.76100000000000001</v>
      </c>
      <c r="N295" s="19">
        <v>18.794746612946298</v>
      </c>
      <c r="O295" s="19">
        <v>9.9649520410336478E-2</v>
      </c>
      <c r="P295" s="19">
        <v>0.82499999999999996</v>
      </c>
      <c r="Q295" s="19">
        <v>6.1580000000000004</v>
      </c>
      <c r="R295" s="19">
        <v>6.5000000000000002E-2</v>
      </c>
      <c r="S295" s="50"/>
      <c r="T295" s="22"/>
      <c r="U295" s="22"/>
      <c r="V295" s="22"/>
      <c r="W295" s="22"/>
      <c r="X295" s="22"/>
      <c r="Y295" s="39">
        <f t="shared" si="4"/>
        <v>34.280822046533068</v>
      </c>
      <c r="Z295" s="19"/>
      <c r="AA295" s="19"/>
      <c r="AB295" s="19"/>
      <c r="AC295" s="19"/>
    </row>
    <row r="296" spans="1:29" x14ac:dyDescent="0.35">
      <c r="A296">
        <v>35</v>
      </c>
      <c r="B296">
        <v>13</v>
      </c>
      <c r="C296" s="23"/>
      <c r="D296" s="65"/>
      <c r="E296" s="24" t="s">
        <v>35</v>
      </c>
      <c r="F296" s="3" t="s">
        <v>27</v>
      </c>
      <c r="G296" s="3" t="s">
        <v>28</v>
      </c>
      <c r="H296" s="25">
        <v>0</v>
      </c>
      <c r="I296" s="25">
        <v>0</v>
      </c>
      <c r="J296" s="25">
        <v>0</v>
      </c>
      <c r="K296" s="25">
        <v>0</v>
      </c>
      <c r="L296" s="25">
        <v>0</v>
      </c>
      <c r="M296" s="25">
        <v>0</v>
      </c>
      <c r="N296" s="25">
        <v>7.6470000000000002</v>
      </c>
      <c r="O296" s="25">
        <v>0</v>
      </c>
      <c r="P296" s="25">
        <v>0</v>
      </c>
      <c r="Q296" s="25">
        <v>0</v>
      </c>
      <c r="R296" s="25">
        <v>0</v>
      </c>
      <c r="S296" s="51">
        <v>0</v>
      </c>
      <c r="T296" s="25">
        <v>0</v>
      </c>
      <c r="U296" s="25">
        <v>0</v>
      </c>
      <c r="V296" s="25">
        <v>0</v>
      </c>
      <c r="W296" s="25">
        <v>0</v>
      </c>
      <c r="X296" s="25">
        <v>0</v>
      </c>
      <c r="Y296" s="39">
        <f t="shared" si="4"/>
        <v>7.6470000000000002</v>
      </c>
      <c r="Z296" s="19"/>
      <c r="AA296" s="19"/>
      <c r="AB296" s="19"/>
      <c r="AC296" s="19"/>
    </row>
    <row r="297" spans="1:29" x14ac:dyDescent="0.35">
      <c r="C297" s="15">
        <v>25</v>
      </c>
      <c r="D297" s="67" t="s">
        <v>64</v>
      </c>
      <c r="E297" s="16" t="s">
        <v>25</v>
      </c>
      <c r="F297" s="17"/>
      <c r="G297" s="17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48"/>
      <c r="T297" s="18"/>
      <c r="U297" s="18"/>
      <c r="V297" s="18"/>
      <c r="W297" s="18"/>
      <c r="X297" s="18"/>
      <c r="Y297" s="39">
        <f t="shared" si="4"/>
        <v>0</v>
      </c>
      <c r="Z297" s="19"/>
      <c r="AA297" s="19"/>
      <c r="AB297" s="19"/>
      <c r="AC297" s="19"/>
    </row>
    <row r="298" spans="1:29" x14ac:dyDescent="0.35">
      <c r="A298">
        <v>37</v>
      </c>
      <c r="B298">
        <v>4</v>
      </c>
      <c r="C298" s="20"/>
      <c r="E298" t="s">
        <v>26</v>
      </c>
      <c r="F298" s="3" t="s">
        <v>27</v>
      </c>
      <c r="G298" s="3" t="s">
        <v>28</v>
      </c>
      <c r="H298" s="19">
        <v>-7.0388561339821898</v>
      </c>
      <c r="I298" s="19">
        <v>1.5172929395185506</v>
      </c>
      <c r="J298" s="19">
        <v>15.981127500000001</v>
      </c>
      <c r="K298" s="19">
        <v>4.9978560000000005</v>
      </c>
      <c r="L298" s="19">
        <v>7.9882499999999981</v>
      </c>
      <c r="M298" s="19">
        <v>17.7315</v>
      </c>
      <c r="N298" s="19">
        <v>5.7166184748585716</v>
      </c>
      <c r="O298" s="19">
        <v>2.2650829937911898</v>
      </c>
      <c r="P298" s="19">
        <v>-4.6109070000000019</v>
      </c>
      <c r="Q298" s="19">
        <v>-2.5850220000000008</v>
      </c>
      <c r="R298" s="19">
        <v>6.9348081498298741</v>
      </c>
      <c r="S298" s="49">
        <v>1.8307987981402347</v>
      </c>
      <c r="T298" s="19">
        <v>-4.3415416000000011</v>
      </c>
      <c r="U298" s="19">
        <v>-0.32319999999999993</v>
      </c>
      <c r="V298" s="19">
        <v>0.16632487886135144</v>
      </c>
      <c r="W298" s="19">
        <v>0.50665265479272725</v>
      </c>
      <c r="X298" s="19">
        <v>2.4132174078433821E-2</v>
      </c>
      <c r="Y298" s="39">
        <f t="shared" si="4"/>
        <v>46.76091782988874</v>
      </c>
      <c r="Z298" s="19"/>
      <c r="AA298" s="19"/>
      <c r="AB298" s="19"/>
      <c r="AC298" s="19"/>
    </row>
    <row r="299" spans="1:29" x14ac:dyDescent="0.35">
      <c r="A299">
        <v>37</v>
      </c>
      <c r="B299">
        <v>5</v>
      </c>
      <c r="C299" s="20"/>
      <c r="E299" t="s">
        <v>29</v>
      </c>
      <c r="F299" s="3" t="s">
        <v>27</v>
      </c>
      <c r="G299" s="3" t="s">
        <v>28</v>
      </c>
      <c r="H299" s="19">
        <v>131.25477968643605</v>
      </c>
      <c r="I299" s="19">
        <v>3.3231397184392435</v>
      </c>
      <c r="J299" s="19">
        <v>3.5529696000000097</v>
      </c>
      <c r="K299" s="19">
        <v>66.698686500000008</v>
      </c>
      <c r="L299" s="19">
        <v>57.870250000000027</v>
      </c>
      <c r="M299" s="19">
        <v>18.961499999999987</v>
      </c>
      <c r="N299" s="19">
        <v>56.209586446902975</v>
      </c>
      <c r="O299" s="19">
        <v>14.508375621399294</v>
      </c>
      <c r="P299" s="19">
        <v>22.048927200000005</v>
      </c>
      <c r="Q299" s="19">
        <v>27.91815720000001</v>
      </c>
      <c r="R299" s="19">
        <v>45.691675436930765</v>
      </c>
      <c r="S299" s="49">
        <v>23.393993349908179</v>
      </c>
      <c r="T299" s="19">
        <v>8.6037529000000017</v>
      </c>
      <c r="U299" s="19">
        <v>-1.3856999999999999</v>
      </c>
      <c r="V299" s="19">
        <v>3.901018273378992</v>
      </c>
      <c r="W299" s="19">
        <v>16.430230911177482</v>
      </c>
      <c r="X299" s="19">
        <v>1.9189779774301563</v>
      </c>
      <c r="Y299" s="39">
        <f t="shared" si="4"/>
        <v>500.90032082200315</v>
      </c>
      <c r="Z299" s="19"/>
      <c r="AA299" s="19"/>
      <c r="AB299" s="19"/>
      <c r="AC299" s="19"/>
    </row>
    <row r="300" spans="1:29" x14ac:dyDescent="0.35">
      <c r="A300">
        <v>37</v>
      </c>
      <c r="B300">
        <v>6</v>
      </c>
      <c r="C300" s="20"/>
      <c r="E300" t="s">
        <v>31</v>
      </c>
      <c r="F300" s="3" t="s">
        <v>27</v>
      </c>
      <c r="G300" s="3" t="s">
        <v>28</v>
      </c>
      <c r="H300" s="19">
        <v>-91.683453732107324</v>
      </c>
      <c r="I300" s="19">
        <v>0.81128275484135659</v>
      </c>
      <c r="J300" s="19">
        <v>-11.109849999999996</v>
      </c>
      <c r="K300" s="19">
        <v>93.63026720000002</v>
      </c>
      <c r="L300" s="19">
        <v>-33.693500000000022</v>
      </c>
      <c r="M300" s="19">
        <v>31.687999999999981</v>
      </c>
      <c r="N300" s="19">
        <v>13.494471039758931</v>
      </c>
      <c r="O300" s="19">
        <v>18.36946283501247</v>
      </c>
      <c r="P300" s="19">
        <v>1.4194177000000061</v>
      </c>
      <c r="Q300" s="19">
        <v>-5.8589407000000175</v>
      </c>
      <c r="R300" s="19">
        <v>-8.283187799139105</v>
      </c>
      <c r="S300" s="49">
        <v>0</v>
      </c>
      <c r="T300" s="19">
        <v>0</v>
      </c>
      <c r="U300" s="19">
        <v>0</v>
      </c>
      <c r="V300" s="19">
        <v>0</v>
      </c>
      <c r="W300" s="19">
        <v>0</v>
      </c>
      <c r="X300" s="19">
        <v>0</v>
      </c>
      <c r="Y300" s="39">
        <f t="shared" si="4"/>
        <v>8.7839692983663031</v>
      </c>
      <c r="Z300" s="19"/>
      <c r="AA300" s="19"/>
      <c r="AB300" s="19"/>
      <c r="AC300" s="19"/>
    </row>
    <row r="301" spans="1:29" x14ac:dyDescent="0.35">
      <c r="A301">
        <v>37</v>
      </c>
      <c r="B301">
        <v>7</v>
      </c>
      <c r="C301" s="20"/>
      <c r="E301" t="s">
        <v>33</v>
      </c>
      <c r="F301" s="3" t="s">
        <v>27</v>
      </c>
      <c r="G301" s="3" t="s">
        <v>28</v>
      </c>
      <c r="H301" s="19">
        <v>-0.17838534732128611</v>
      </c>
      <c r="I301" s="19">
        <v>-0.11044897941495563</v>
      </c>
      <c r="J301" s="19">
        <v>7.2000000000000067E-3</v>
      </c>
      <c r="K301" s="19">
        <v>0.22650000000000003</v>
      </c>
      <c r="L301" s="19">
        <v>-1.5367499999999996</v>
      </c>
      <c r="M301" s="19">
        <v>0</v>
      </c>
      <c r="N301" s="19">
        <v>-6.492802084717944</v>
      </c>
      <c r="O301" s="19">
        <v>-1.0150122912117079</v>
      </c>
      <c r="P301" s="19">
        <v>3.9000000000000035E-2</v>
      </c>
      <c r="Q301" s="19">
        <v>0</v>
      </c>
      <c r="R301" s="19">
        <v>1.1274896952650892</v>
      </c>
      <c r="S301" s="50"/>
      <c r="T301" s="22"/>
      <c r="U301" s="22"/>
      <c r="V301" s="22"/>
      <c r="W301" s="22"/>
      <c r="X301" s="22"/>
      <c r="Y301" s="39">
        <f t="shared" si="4"/>
        <v>-7.933209007400805</v>
      </c>
      <c r="Z301" s="19"/>
      <c r="AA301" s="19"/>
      <c r="AB301" s="19"/>
      <c r="AC301" s="19"/>
    </row>
    <row r="302" spans="1:29" x14ac:dyDescent="0.35">
      <c r="A302">
        <v>37</v>
      </c>
      <c r="B302">
        <v>8</v>
      </c>
      <c r="C302" s="20"/>
      <c r="E302" t="s">
        <v>35</v>
      </c>
      <c r="F302" s="3" t="s">
        <v>27</v>
      </c>
      <c r="G302" s="3" t="s">
        <v>28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49">
        <v>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39">
        <f t="shared" si="4"/>
        <v>0</v>
      </c>
      <c r="Z302" s="19"/>
      <c r="AA302" s="19"/>
      <c r="AB302" s="19"/>
      <c r="AC302" s="19"/>
    </row>
    <row r="303" spans="1:29" x14ac:dyDescent="0.35">
      <c r="A303">
        <v>37</v>
      </c>
      <c r="C303" s="20"/>
      <c r="E303" s="21" t="s">
        <v>37</v>
      </c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49"/>
      <c r="T303" s="19"/>
      <c r="U303" s="19"/>
      <c r="V303" s="19"/>
      <c r="W303" s="19"/>
      <c r="X303" s="19"/>
      <c r="Y303" s="39">
        <f t="shared" si="4"/>
        <v>0</v>
      </c>
      <c r="Z303" s="19"/>
      <c r="AA303" s="19"/>
      <c r="AB303" s="19"/>
      <c r="AC303" s="19"/>
    </row>
    <row r="304" spans="1:29" x14ac:dyDescent="0.35">
      <c r="A304">
        <v>37</v>
      </c>
      <c r="B304">
        <v>9</v>
      </c>
      <c r="C304" s="20"/>
      <c r="E304" t="s">
        <v>26</v>
      </c>
      <c r="F304" s="3" t="s">
        <v>27</v>
      </c>
      <c r="G304" s="3" t="s">
        <v>28</v>
      </c>
      <c r="H304" s="19">
        <v>-9.8298314938171725</v>
      </c>
      <c r="I304" s="19">
        <v>1.8853921833393339</v>
      </c>
      <c r="J304" s="19">
        <v>20.914442700000002</v>
      </c>
      <c r="K304" s="19">
        <v>12.726951</v>
      </c>
      <c r="L304" s="19">
        <v>33.403750000000002</v>
      </c>
      <c r="M304" s="19">
        <v>20.992250000000006</v>
      </c>
      <c r="N304" s="19">
        <v>11.618337006457175</v>
      </c>
      <c r="O304" s="19">
        <v>1.4742752728269009</v>
      </c>
      <c r="P304" s="19">
        <v>-16.397931399999994</v>
      </c>
      <c r="Q304" s="19">
        <v>-5.550276000000002</v>
      </c>
      <c r="R304" s="19">
        <v>7.8994357135626254</v>
      </c>
      <c r="S304" s="49">
        <v>2.2637740278630383</v>
      </c>
      <c r="T304" s="19">
        <v>-6.1193769999999992</v>
      </c>
      <c r="U304" s="19">
        <v>-0.53785000000000027</v>
      </c>
      <c r="V304" s="19">
        <v>0.71061248006181921</v>
      </c>
      <c r="W304" s="19">
        <v>0.33788594698240049</v>
      </c>
      <c r="X304" s="19">
        <v>-0.19770048446740401</v>
      </c>
      <c r="Y304" s="39">
        <f t="shared" si="4"/>
        <v>75.594139952808732</v>
      </c>
      <c r="Z304" s="19"/>
      <c r="AA304" s="19"/>
      <c r="AB304" s="19"/>
      <c r="AC304" s="19"/>
    </row>
    <row r="305" spans="1:29" x14ac:dyDescent="0.35">
      <c r="A305">
        <v>37</v>
      </c>
      <c r="B305">
        <v>10</v>
      </c>
      <c r="C305" s="20"/>
      <c r="E305" t="s">
        <v>29</v>
      </c>
      <c r="F305" s="3" t="s">
        <v>27</v>
      </c>
      <c r="G305" s="3" t="s">
        <v>28</v>
      </c>
      <c r="H305" s="19">
        <v>123.03196452673224</v>
      </c>
      <c r="I305" s="19">
        <v>6.3139298090325173</v>
      </c>
      <c r="J305" s="19">
        <v>4.4311548000000158</v>
      </c>
      <c r="K305" s="19">
        <v>89.700298500000002</v>
      </c>
      <c r="L305" s="19">
        <v>119.66650000000008</v>
      </c>
      <c r="M305" s="19">
        <v>13.878499999999997</v>
      </c>
      <c r="N305" s="19">
        <v>-27.854207414245948</v>
      </c>
      <c r="O305" s="19">
        <v>26.428330081198609</v>
      </c>
      <c r="P305" s="19">
        <v>26.938669800000064</v>
      </c>
      <c r="Q305" s="19">
        <v>29.121401399999996</v>
      </c>
      <c r="R305" s="19">
        <v>61.344826984745751</v>
      </c>
      <c r="S305" s="49">
        <v>32.976415062617072</v>
      </c>
      <c r="T305" s="19">
        <v>13.49571960000001</v>
      </c>
      <c r="U305" s="19">
        <v>-3.5438999999999976</v>
      </c>
      <c r="V305" s="19">
        <v>5.4053653721136499</v>
      </c>
      <c r="W305" s="19">
        <v>22.676100334468334</v>
      </c>
      <c r="X305" s="19">
        <v>0.81919140279685099</v>
      </c>
      <c r="Y305" s="39">
        <f t="shared" si="4"/>
        <v>544.83026025945924</v>
      </c>
      <c r="Z305" s="19"/>
      <c r="AA305" s="19"/>
      <c r="AB305" s="19"/>
      <c r="AC305" s="19"/>
    </row>
    <row r="306" spans="1:29" x14ac:dyDescent="0.35">
      <c r="A306">
        <v>37</v>
      </c>
      <c r="B306">
        <v>11</v>
      </c>
      <c r="C306" s="20"/>
      <c r="E306" t="s">
        <v>31</v>
      </c>
      <c r="F306" s="3" t="s">
        <v>27</v>
      </c>
      <c r="G306" s="3" t="s">
        <v>28</v>
      </c>
      <c r="H306" s="19">
        <v>-97.145817380857892</v>
      </c>
      <c r="I306" s="19">
        <v>1.905936523040908</v>
      </c>
      <c r="J306" s="19">
        <v>0.70785000000000364</v>
      </c>
      <c r="K306" s="19">
        <v>139.07533959999992</v>
      </c>
      <c r="L306" s="19">
        <v>-87.583000000000041</v>
      </c>
      <c r="M306" s="19">
        <v>-5.4177500000000531</v>
      </c>
      <c r="N306" s="19">
        <v>23.852101498089539</v>
      </c>
      <c r="O306" s="19">
        <v>53.300823910996343</v>
      </c>
      <c r="P306" s="19">
        <v>3.3696462000000249</v>
      </c>
      <c r="Q306" s="19">
        <v>-9.656826799999946</v>
      </c>
      <c r="R306" s="19">
        <v>27.0391484742761</v>
      </c>
      <c r="S306" s="49">
        <v>0</v>
      </c>
      <c r="T306" s="19">
        <v>0</v>
      </c>
      <c r="U306" s="19">
        <v>0</v>
      </c>
      <c r="V306" s="19">
        <v>0</v>
      </c>
      <c r="W306" s="19">
        <v>0</v>
      </c>
      <c r="X306" s="19">
        <v>0</v>
      </c>
      <c r="Y306" s="39">
        <f t="shared" si="4"/>
        <v>49.447452025544905</v>
      </c>
      <c r="Z306" s="19"/>
      <c r="AA306" s="19"/>
      <c r="AB306" s="19"/>
      <c r="AC306" s="19"/>
    </row>
    <row r="307" spans="1:29" x14ac:dyDescent="0.35">
      <c r="A307">
        <v>37</v>
      </c>
      <c r="B307">
        <v>12</v>
      </c>
      <c r="C307" s="20"/>
      <c r="E307" t="s">
        <v>33</v>
      </c>
      <c r="F307" s="3" t="s">
        <v>27</v>
      </c>
      <c r="G307" s="3" t="s">
        <v>28</v>
      </c>
      <c r="H307" s="19">
        <v>4.9431872918916042E-2</v>
      </c>
      <c r="I307" s="19">
        <v>-0.30645781371513292</v>
      </c>
      <c r="J307" s="19">
        <v>-0.45630000000000054</v>
      </c>
      <c r="K307" s="19">
        <v>0.88575000000000004</v>
      </c>
      <c r="L307" s="19">
        <v>-3.9937499999999995</v>
      </c>
      <c r="M307" s="19">
        <v>0</v>
      </c>
      <c r="N307" s="19">
        <v>-15.486189940672798</v>
      </c>
      <c r="O307" s="19">
        <v>-1.4019922075926061</v>
      </c>
      <c r="P307" s="19">
        <v>0.15074999999999988</v>
      </c>
      <c r="Q307" s="19">
        <v>0</v>
      </c>
      <c r="R307" s="19">
        <v>3.802635723480368</v>
      </c>
      <c r="S307" s="50"/>
      <c r="T307" s="22"/>
      <c r="U307" s="22"/>
      <c r="V307" s="22"/>
      <c r="W307" s="22"/>
      <c r="X307" s="22"/>
      <c r="Y307" s="39">
        <f t="shared" si="4"/>
        <v>-16.756122365581255</v>
      </c>
      <c r="Z307" s="19"/>
      <c r="AA307" s="19"/>
      <c r="AB307" s="19"/>
      <c r="AC307" s="19"/>
    </row>
    <row r="308" spans="1:29" x14ac:dyDescent="0.35">
      <c r="A308">
        <v>37</v>
      </c>
      <c r="B308">
        <v>13</v>
      </c>
      <c r="C308" s="23"/>
      <c r="D308" s="65"/>
      <c r="E308" s="24" t="s">
        <v>35</v>
      </c>
      <c r="F308" s="29" t="s">
        <v>27</v>
      </c>
      <c r="G308" s="29" t="s">
        <v>28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51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39">
        <f t="shared" si="4"/>
        <v>0</v>
      </c>
      <c r="Z308" s="19"/>
      <c r="AA308" s="19"/>
      <c r="AB308" s="19"/>
      <c r="AC308" s="19"/>
    </row>
    <row r="309" spans="1:29" ht="15" thickBot="1" x14ac:dyDescent="0.4"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49"/>
      <c r="T309" s="19"/>
      <c r="U309" s="19"/>
      <c r="V309" s="19"/>
      <c r="W309" s="19"/>
      <c r="X309" s="19"/>
      <c r="Y309" s="39">
        <f t="shared" si="4"/>
        <v>0</v>
      </c>
      <c r="Z309" s="19"/>
      <c r="AA309" s="19"/>
      <c r="AB309" s="19"/>
      <c r="AC309" s="19"/>
    </row>
    <row r="310" spans="1:29" x14ac:dyDescent="0.35">
      <c r="C310" s="11" t="s">
        <v>65</v>
      </c>
      <c r="D310" s="64"/>
      <c r="E310" s="12"/>
      <c r="F310" s="13"/>
      <c r="G310" s="13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47"/>
      <c r="T310" s="14"/>
      <c r="U310" s="14"/>
      <c r="V310" s="14"/>
      <c r="W310" s="14"/>
      <c r="X310" s="14"/>
      <c r="Y310" s="39">
        <f t="shared" si="4"/>
        <v>0</v>
      </c>
      <c r="Z310" s="19"/>
      <c r="AA310" s="19"/>
      <c r="AB310" s="19"/>
      <c r="AC310" s="19"/>
    </row>
    <row r="311" spans="1:29" x14ac:dyDescent="0.35">
      <c r="A311">
        <v>40</v>
      </c>
      <c r="C311" s="15">
        <v>26</v>
      </c>
      <c r="D311" s="67" t="s">
        <v>64</v>
      </c>
      <c r="E311" s="16" t="s">
        <v>25</v>
      </c>
      <c r="F311" s="17"/>
      <c r="G311" s="17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48"/>
      <c r="T311" s="18"/>
      <c r="U311" s="18"/>
      <c r="V311" s="18"/>
      <c r="W311" s="18"/>
      <c r="X311" s="18"/>
      <c r="Y311" s="39">
        <f t="shared" si="4"/>
        <v>0</v>
      </c>
      <c r="Z311" s="19"/>
      <c r="AA311" s="19"/>
      <c r="AB311" s="19"/>
      <c r="AC311" s="19"/>
    </row>
    <row r="312" spans="1:29" x14ac:dyDescent="0.35">
      <c r="A312">
        <v>40</v>
      </c>
      <c r="B312">
        <v>4</v>
      </c>
      <c r="C312" s="20"/>
      <c r="E312" t="s">
        <v>26</v>
      </c>
      <c r="F312" s="3" t="s">
        <v>27</v>
      </c>
      <c r="G312" s="3" t="s">
        <v>28</v>
      </c>
      <c r="H312" s="19">
        <v>-7.0388561339821898</v>
      </c>
      <c r="I312" s="19">
        <v>1.5172929395185506</v>
      </c>
      <c r="J312" s="19">
        <v>15.981127500000001</v>
      </c>
      <c r="K312" s="19">
        <v>4.9978560000000005</v>
      </c>
      <c r="L312" s="19">
        <v>7.9882499999999981</v>
      </c>
      <c r="M312" s="19">
        <v>17.7315</v>
      </c>
      <c r="N312" s="19">
        <v>5.7166184748585716</v>
      </c>
      <c r="O312" s="19">
        <v>2.2650829937911898</v>
      </c>
      <c r="P312" s="19">
        <v>-4.6109070000000019</v>
      </c>
      <c r="Q312" s="19">
        <v>-2.5850220000000008</v>
      </c>
      <c r="R312" s="19">
        <v>6.9348081498298741</v>
      </c>
      <c r="S312" s="49">
        <v>1.8307987981402347</v>
      </c>
      <c r="T312" s="19">
        <v>-4.3415416000000011</v>
      </c>
      <c r="U312" s="19">
        <v>-0.32319999999999993</v>
      </c>
      <c r="V312" s="19">
        <v>0.16632487886135144</v>
      </c>
      <c r="W312" s="19">
        <v>0.50665265479272725</v>
      </c>
      <c r="X312" s="19">
        <v>2.4132174078433821E-2</v>
      </c>
      <c r="Y312" s="39">
        <f t="shared" si="4"/>
        <v>46.76091782988874</v>
      </c>
      <c r="Z312" s="19"/>
      <c r="AA312" s="19"/>
      <c r="AB312" s="19"/>
      <c r="AC312" s="19"/>
    </row>
    <row r="313" spans="1:29" x14ac:dyDescent="0.35">
      <c r="A313">
        <v>40</v>
      </c>
      <c r="B313">
        <v>5</v>
      </c>
      <c r="C313" s="20"/>
      <c r="E313" t="s">
        <v>29</v>
      </c>
      <c r="F313" s="3" t="s">
        <v>27</v>
      </c>
      <c r="G313" s="3" t="s">
        <v>28</v>
      </c>
      <c r="H313" s="19">
        <v>131.25477968643605</v>
      </c>
      <c r="I313" s="19">
        <v>3.3231397184392435</v>
      </c>
      <c r="J313" s="19">
        <v>3.5529696000000097</v>
      </c>
      <c r="K313" s="19">
        <v>66.698686500000008</v>
      </c>
      <c r="L313" s="19">
        <v>57.870250000000027</v>
      </c>
      <c r="M313" s="19">
        <v>18.961499999999987</v>
      </c>
      <c r="N313" s="19">
        <v>56.209586446902975</v>
      </c>
      <c r="O313" s="19">
        <v>14.508375621399294</v>
      </c>
      <c r="P313" s="19">
        <v>22.048927200000005</v>
      </c>
      <c r="Q313" s="19">
        <v>27.91815720000001</v>
      </c>
      <c r="R313" s="19">
        <v>45.691675436930765</v>
      </c>
      <c r="S313" s="49">
        <v>23.393993349908179</v>
      </c>
      <c r="T313" s="19">
        <v>8.6037529000000017</v>
      </c>
      <c r="U313" s="19">
        <v>-1.3856999999999999</v>
      </c>
      <c r="V313" s="19">
        <v>3.901018273378992</v>
      </c>
      <c r="W313" s="19">
        <v>16.430230911177482</v>
      </c>
      <c r="X313" s="19">
        <v>1.9189779774301563</v>
      </c>
      <c r="Y313" s="39">
        <f t="shared" si="4"/>
        <v>500.90032082200315</v>
      </c>
      <c r="Z313" s="19"/>
      <c r="AA313" s="19"/>
      <c r="AB313" s="19"/>
      <c r="AC313" s="19"/>
    </row>
    <row r="314" spans="1:29" x14ac:dyDescent="0.35">
      <c r="A314">
        <v>40</v>
      </c>
      <c r="B314">
        <v>6</v>
      </c>
      <c r="C314" s="20"/>
      <c r="E314" t="s">
        <v>31</v>
      </c>
      <c r="F314" s="3" t="s">
        <v>27</v>
      </c>
      <c r="G314" s="3" t="s">
        <v>28</v>
      </c>
      <c r="H314" s="19">
        <v>-91.683453732107324</v>
      </c>
      <c r="I314" s="19">
        <v>0.81128275484135659</v>
      </c>
      <c r="J314" s="19">
        <v>-11.109849999999996</v>
      </c>
      <c r="K314" s="19">
        <v>93.63026720000002</v>
      </c>
      <c r="L314" s="19">
        <v>-33.693500000000022</v>
      </c>
      <c r="M314" s="19">
        <v>31.687999999999981</v>
      </c>
      <c r="N314" s="19">
        <v>13.494471039758931</v>
      </c>
      <c r="O314" s="19">
        <v>18.36946283501247</v>
      </c>
      <c r="P314" s="19">
        <v>1.4194177000000061</v>
      </c>
      <c r="Q314" s="19">
        <v>-5.8589407000000175</v>
      </c>
      <c r="R314" s="19">
        <v>-8.283187799139105</v>
      </c>
      <c r="S314" s="49">
        <v>0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39">
        <f t="shared" si="4"/>
        <v>8.7839692983663031</v>
      </c>
      <c r="Z314" s="19"/>
      <c r="AA314" s="19"/>
      <c r="AB314" s="19"/>
      <c r="AC314" s="19"/>
    </row>
    <row r="315" spans="1:29" x14ac:dyDescent="0.35">
      <c r="A315">
        <v>40</v>
      </c>
      <c r="B315">
        <v>7</v>
      </c>
      <c r="C315" s="20"/>
      <c r="E315" t="s">
        <v>33</v>
      </c>
      <c r="F315" s="3" t="s">
        <v>27</v>
      </c>
      <c r="G315" s="3" t="s">
        <v>28</v>
      </c>
      <c r="H315" s="19">
        <v>-0.17838534732128611</v>
      </c>
      <c r="I315" s="19">
        <v>-0.11044897941495563</v>
      </c>
      <c r="J315" s="19">
        <v>7.2000000000000067E-3</v>
      </c>
      <c r="K315" s="19">
        <v>0.22650000000000003</v>
      </c>
      <c r="L315" s="19">
        <v>-1.5367499999999996</v>
      </c>
      <c r="M315" s="19">
        <v>0</v>
      </c>
      <c r="N315" s="19">
        <v>-6.492802084717944</v>
      </c>
      <c r="O315" s="19">
        <v>-1.0150122912117079</v>
      </c>
      <c r="P315" s="19">
        <v>3.9000000000000035E-2</v>
      </c>
      <c r="Q315" s="19">
        <v>0</v>
      </c>
      <c r="R315" s="19">
        <v>1.1274896952650892</v>
      </c>
      <c r="S315" s="50"/>
      <c r="T315" s="22"/>
      <c r="U315" s="22"/>
      <c r="V315" s="22"/>
      <c r="W315" s="22"/>
      <c r="X315" s="22"/>
      <c r="Y315" s="39">
        <f t="shared" si="4"/>
        <v>-7.933209007400805</v>
      </c>
      <c r="Z315" s="19"/>
      <c r="AA315" s="19"/>
      <c r="AB315" s="19"/>
      <c r="AC315" s="19"/>
    </row>
    <row r="316" spans="1:29" x14ac:dyDescent="0.35">
      <c r="A316">
        <v>40</v>
      </c>
      <c r="B316">
        <v>8</v>
      </c>
      <c r="C316" s="20"/>
      <c r="E316" t="s">
        <v>35</v>
      </c>
      <c r="F316" s="3" t="s">
        <v>27</v>
      </c>
      <c r="G316" s="3" t="s">
        <v>28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49">
        <v>0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39">
        <f t="shared" si="4"/>
        <v>0</v>
      </c>
      <c r="Z316" s="19"/>
      <c r="AA316" s="19"/>
      <c r="AB316" s="19"/>
      <c r="AC316" s="19"/>
    </row>
    <row r="317" spans="1:29" x14ac:dyDescent="0.35">
      <c r="A317">
        <v>40</v>
      </c>
      <c r="C317" s="20"/>
      <c r="E317" s="21" t="s">
        <v>37</v>
      </c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49"/>
      <c r="T317" s="19"/>
      <c r="U317" s="19"/>
      <c r="V317" s="19"/>
      <c r="W317" s="19"/>
      <c r="X317" s="19"/>
      <c r="Y317" s="39">
        <f t="shared" si="4"/>
        <v>0</v>
      </c>
      <c r="Z317" s="19"/>
      <c r="AA317" s="19"/>
      <c r="AB317" s="19"/>
      <c r="AC317" s="19"/>
    </row>
    <row r="318" spans="1:29" x14ac:dyDescent="0.35">
      <c r="A318">
        <v>40</v>
      </c>
      <c r="B318">
        <v>9</v>
      </c>
      <c r="C318" s="20"/>
      <c r="E318" t="s">
        <v>26</v>
      </c>
      <c r="F318" s="3" t="s">
        <v>27</v>
      </c>
      <c r="G318" s="3" t="s">
        <v>28</v>
      </c>
      <c r="H318" s="19">
        <v>-9.8298314938171725</v>
      </c>
      <c r="I318" s="19">
        <v>1.8853921833393339</v>
      </c>
      <c r="J318" s="19">
        <v>20.914442700000002</v>
      </c>
      <c r="K318" s="19">
        <v>12.726951</v>
      </c>
      <c r="L318" s="19">
        <v>33.403750000000002</v>
      </c>
      <c r="M318" s="19">
        <v>20.992250000000006</v>
      </c>
      <c r="N318" s="19">
        <v>11.618337006457175</v>
      </c>
      <c r="O318" s="19">
        <v>1.4742752728269009</v>
      </c>
      <c r="P318" s="19">
        <v>-16.397931399999994</v>
      </c>
      <c r="Q318" s="19">
        <v>-5.550276000000002</v>
      </c>
      <c r="R318" s="19">
        <v>7.8994357135626254</v>
      </c>
      <c r="S318" s="49">
        <v>2.2637740278630383</v>
      </c>
      <c r="T318" s="19">
        <v>-6.1193769999999992</v>
      </c>
      <c r="U318" s="19">
        <v>-0.53785000000000027</v>
      </c>
      <c r="V318" s="19">
        <v>0.71061248006181921</v>
      </c>
      <c r="W318" s="19">
        <v>0.33788594698240049</v>
      </c>
      <c r="X318" s="19">
        <v>-0.19770048446740401</v>
      </c>
      <c r="Y318" s="39">
        <f t="shared" si="4"/>
        <v>75.594139952808732</v>
      </c>
      <c r="Z318" s="19"/>
      <c r="AA318" s="19"/>
      <c r="AB318" s="19"/>
      <c r="AC318" s="19"/>
    </row>
    <row r="319" spans="1:29" x14ac:dyDescent="0.35">
      <c r="A319">
        <v>40</v>
      </c>
      <c r="B319">
        <v>10</v>
      </c>
      <c r="C319" s="20"/>
      <c r="E319" t="s">
        <v>29</v>
      </c>
      <c r="F319" s="3" t="s">
        <v>27</v>
      </c>
      <c r="G319" s="3" t="s">
        <v>28</v>
      </c>
      <c r="H319" s="19">
        <v>123.03196452673224</v>
      </c>
      <c r="I319" s="19">
        <v>6.3139298090325173</v>
      </c>
      <c r="J319" s="19">
        <v>4.4311548000000158</v>
      </c>
      <c r="K319" s="19">
        <v>89.700298500000002</v>
      </c>
      <c r="L319" s="19">
        <v>119.66650000000008</v>
      </c>
      <c r="M319" s="19">
        <v>13.878499999999997</v>
      </c>
      <c r="N319" s="19">
        <v>-27.854207414245948</v>
      </c>
      <c r="O319" s="19">
        <v>26.428330081198609</v>
      </c>
      <c r="P319" s="19">
        <v>26.938669800000064</v>
      </c>
      <c r="Q319" s="19">
        <v>29.121401399999996</v>
      </c>
      <c r="R319" s="19">
        <v>61.344826984745751</v>
      </c>
      <c r="S319" s="49">
        <v>32.976415062617072</v>
      </c>
      <c r="T319" s="19">
        <v>13.49571960000001</v>
      </c>
      <c r="U319" s="19">
        <v>-3.5438999999999976</v>
      </c>
      <c r="V319" s="19">
        <v>5.4053653721136499</v>
      </c>
      <c r="W319" s="19">
        <v>22.676100334468334</v>
      </c>
      <c r="X319" s="19">
        <v>0.81919140279685099</v>
      </c>
      <c r="Y319" s="39">
        <f t="shared" si="4"/>
        <v>544.83026025945924</v>
      </c>
      <c r="Z319" s="19"/>
      <c r="AA319" s="19"/>
      <c r="AB319" s="19"/>
      <c r="AC319" s="19"/>
    </row>
    <row r="320" spans="1:29" x14ac:dyDescent="0.35">
      <c r="A320">
        <v>40</v>
      </c>
      <c r="B320">
        <v>11</v>
      </c>
      <c r="C320" s="20"/>
      <c r="E320" t="s">
        <v>31</v>
      </c>
      <c r="F320" s="3" t="s">
        <v>27</v>
      </c>
      <c r="G320" s="3" t="s">
        <v>28</v>
      </c>
      <c r="H320" s="19">
        <v>-97.145817380857892</v>
      </c>
      <c r="I320" s="19">
        <v>1.905936523040908</v>
      </c>
      <c r="J320" s="19">
        <v>0.70785000000000364</v>
      </c>
      <c r="K320" s="19">
        <v>139.07533959999992</v>
      </c>
      <c r="L320" s="19">
        <v>-87.583000000000041</v>
      </c>
      <c r="M320" s="19">
        <v>-5.4177500000000531</v>
      </c>
      <c r="N320" s="19">
        <v>23.852101498089539</v>
      </c>
      <c r="O320" s="19">
        <v>53.300823910996343</v>
      </c>
      <c r="P320" s="19">
        <v>3.3696462000000249</v>
      </c>
      <c r="Q320" s="19">
        <v>-9.656826799999946</v>
      </c>
      <c r="R320" s="19">
        <v>27.0391484742761</v>
      </c>
      <c r="S320" s="49">
        <v>0</v>
      </c>
      <c r="T320" s="19">
        <v>0</v>
      </c>
      <c r="U320" s="19">
        <v>0</v>
      </c>
      <c r="V320" s="19">
        <v>0</v>
      </c>
      <c r="W320" s="19">
        <v>0</v>
      </c>
      <c r="X320" s="19">
        <v>0</v>
      </c>
      <c r="Y320" s="39">
        <f t="shared" si="4"/>
        <v>49.447452025544905</v>
      </c>
      <c r="Z320" s="19"/>
      <c r="AA320" s="19"/>
      <c r="AB320" s="19"/>
      <c r="AC320" s="19"/>
    </row>
    <row r="321" spans="1:29" x14ac:dyDescent="0.35">
      <c r="A321">
        <v>40</v>
      </c>
      <c r="B321">
        <v>12</v>
      </c>
      <c r="C321" s="20"/>
      <c r="E321" t="s">
        <v>33</v>
      </c>
      <c r="F321" s="3" t="s">
        <v>27</v>
      </c>
      <c r="G321" s="3" t="s">
        <v>28</v>
      </c>
      <c r="H321" s="19">
        <v>4.9431872918916042E-2</v>
      </c>
      <c r="I321" s="19">
        <v>-0.30645781371513292</v>
      </c>
      <c r="J321" s="19">
        <v>-0.45630000000000054</v>
      </c>
      <c r="K321" s="19">
        <v>0.88575000000000004</v>
      </c>
      <c r="L321" s="19">
        <v>-3.9937499999999995</v>
      </c>
      <c r="M321" s="19">
        <v>0</v>
      </c>
      <c r="N321" s="19">
        <v>-15.486189940672798</v>
      </c>
      <c r="O321" s="19">
        <v>-1.4019922075926061</v>
      </c>
      <c r="P321" s="19">
        <v>0.15074999999999988</v>
      </c>
      <c r="Q321" s="19">
        <v>0</v>
      </c>
      <c r="R321" s="19">
        <v>3.802635723480368</v>
      </c>
      <c r="S321" s="50"/>
      <c r="T321" s="22"/>
      <c r="U321" s="22"/>
      <c r="V321" s="22"/>
      <c r="W321" s="22"/>
      <c r="X321" s="22"/>
      <c r="Y321" s="39">
        <f t="shared" si="4"/>
        <v>-16.756122365581255</v>
      </c>
      <c r="Z321" s="19"/>
      <c r="AA321" s="19"/>
      <c r="AB321" s="19"/>
      <c r="AC321" s="19"/>
    </row>
    <row r="322" spans="1:29" x14ac:dyDescent="0.35">
      <c r="A322">
        <v>40</v>
      </c>
      <c r="B322">
        <v>13</v>
      </c>
      <c r="C322" s="23"/>
      <c r="D322" s="65"/>
      <c r="E322" s="24" t="s">
        <v>35</v>
      </c>
      <c r="F322" s="3" t="s">
        <v>27</v>
      </c>
      <c r="G322" s="3" t="s">
        <v>28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51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39">
        <f t="shared" si="4"/>
        <v>0</v>
      </c>
      <c r="Z322" s="19"/>
      <c r="AA322" s="19"/>
      <c r="AB322" s="19"/>
      <c r="AC322" s="19"/>
    </row>
    <row r="323" spans="1:29" x14ac:dyDescent="0.35">
      <c r="A323">
        <v>41</v>
      </c>
      <c r="C323" s="15">
        <v>27</v>
      </c>
      <c r="D323" s="67" t="s">
        <v>66</v>
      </c>
      <c r="E323" s="16" t="s">
        <v>25</v>
      </c>
      <c r="F323" s="17"/>
      <c r="G323" s="17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48"/>
      <c r="T323" s="18"/>
      <c r="U323" s="18"/>
      <c r="V323" s="18"/>
      <c r="W323" s="18"/>
      <c r="X323" s="18"/>
      <c r="Y323" s="39">
        <f t="shared" si="4"/>
        <v>0</v>
      </c>
      <c r="Z323" s="19"/>
      <c r="AA323" s="19"/>
      <c r="AB323" s="19"/>
      <c r="AC323" s="19"/>
    </row>
    <row r="324" spans="1:29" x14ac:dyDescent="0.35">
      <c r="A324">
        <v>41</v>
      </c>
      <c r="B324">
        <v>4</v>
      </c>
      <c r="C324" s="20"/>
      <c r="E324" t="s">
        <v>26</v>
      </c>
      <c r="F324" s="3" t="s">
        <v>67</v>
      </c>
      <c r="G324" s="3" t="s">
        <v>46</v>
      </c>
      <c r="H324" s="26">
        <v>0.72234838011690028</v>
      </c>
      <c r="I324" s="26">
        <v>0.72413661141928198</v>
      </c>
      <c r="J324" s="26">
        <v>0.91439999999999999</v>
      </c>
      <c r="K324" s="26">
        <v>0.4249</v>
      </c>
      <c r="L324" s="26">
        <v>0.72099999999999997</v>
      </c>
      <c r="M324" s="26">
        <v>0.77790000000000004</v>
      </c>
      <c r="N324" s="26">
        <v>0.465977308111722</v>
      </c>
      <c r="O324" s="26">
        <v>0.73340570238079505</v>
      </c>
      <c r="P324" s="26">
        <v>0.55549999999999999</v>
      </c>
      <c r="Q324" s="26">
        <v>0.70799999999999996</v>
      </c>
      <c r="R324" s="26">
        <v>0.77212246236863924</v>
      </c>
      <c r="S324" s="52">
        <v>0.36148209185103403</v>
      </c>
      <c r="T324" s="26">
        <v>0.6724</v>
      </c>
      <c r="U324" s="26">
        <v>0.97370000000000001</v>
      </c>
      <c r="V324" s="26">
        <v>0.82332932293662098</v>
      </c>
      <c r="W324" s="26">
        <v>0.58340000000000003</v>
      </c>
      <c r="X324" s="26">
        <v>0.69288826296067596</v>
      </c>
      <c r="Y324" s="39">
        <f t="shared" si="4"/>
        <v>11.626890142145669</v>
      </c>
      <c r="Z324" s="19"/>
      <c r="AA324" s="19"/>
      <c r="AB324" s="19"/>
      <c r="AC324" s="19"/>
    </row>
    <row r="325" spans="1:29" x14ac:dyDescent="0.35">
      <c r="A325">
        <v>41</v>
      </c>
      <c r="B325">
        <v>5</v>
      </c>
      <c r="C325" s="20"/>
      <c r="E325" t="s">
        <v>29</v>
      </c>
      <c r="F325" s="3" t="s">
        <v>67</v>
      </c>
      <c r="G325" s="3" t="s">
        <v>46</v>
      </c>
      <c r="H325" s="26">
        <v>0.46161242325988749</v>
      </c>
      <c r="I325" s="26">
        <v>0.70115812310897996</v>
      </c>
      <c r="J325" s="26">
        <v>0.54469999999999996</v>
      </c>
      <c r="K325" s="26">
        <v>0.49270000000000003</v>
      </c>
      <c r="L325" s="26">
        <v>0.59599999999999997</v>
      </c>
      <c r="M325" s="26">
        <v>0.55679999999999996</v>
      </c>
      <c r="N325" s="26">
        <v>0.43159570836210298</v>
      </c>
      <c r="O325" s="26">
        <v>0.69796348642450501</v>
      </c>
      <c r="P325" s="26">
        <v>0.54910000000000003</v>
      </c>
      <c r="Q325" s="26">
        <v>0.6341</v>
      </c>
      <c r="R325" s="26">
        <v>0.72606695614765127</v>
      </c>
      <c r="S325" s="52">
        <v>0.59068242950405503</v>
      </c>
      <c r="T325" s="26">
        <v>0.76229999999999998</v>
      </c>
      <c r="U325" s="26">
        <v>0.67649999999999999</v>
      </c>
      <c r="V325" s="26">
        <v>0.47722774647878302</v>
      </c>
      <c r="W325" s="26">
        <v>0.65180000000000005</v>
      </c>
      <c r="X325" s="26">
        <v>0.58693889709915203</v>
      </c>
      <c r="Y325" s="39">
        <f t="shared" si="4"/>
        <v>10.137245770385118</v>
      </c>
      <c r="Z325" s="19"/>
      <c r="AA325" s="19"/>
      <c r="AB325" s="19"/>
      <c r="AC325" s="19"/>
    </row>
    <row r="326" spans="1:29" x14ac:dyDescent="0.35">
      <c r="A326">
        <v>41</v>
      </c>
      <c r="B326">
        <v>6</v>
      </c>
      <c r="C326" s="20"/>
      <c r="E326" t="s">
        <v>31</v>
      </c>
      <c r="F326" s="3" t="s">
        <v>67</v>
      </c>
      <c r="G326" s="3" t="s">
        <v>46</v>
      </c>
      <c r="H326" s="26">
        <v>0.39047752902007926</v>
      </c>
      <c r="I326" s="26">
        <v>0.46901943045518402</v>
      </c>
      <c r="J326" s="26">
        <v>0.37709999999999999</v>
      </c>
      <c r="K326" s="26">
        <v>0.35870000000000002</v>
      </c>
      <c r="L326" s="26">
        <v>0.53800000000000003</v>
      </c>
      <c r="M326" s="26">
        <v>0.53029999999999999</v>
      </c>
      <c r="N326" s="26">
        <v>0.441709462851748</v>
      </c>
      <c r="O326" s="26">
        <v>0.54021151278003099</v>
      </c>
      <c r="P326" s="26">
        <v>0.55569999999999997</v>
      </c>
      <c r="Q326" s="26">
        <v>0.40250000000000002</v>
      </c>
      <c r="R326" s="26">
        <v>0.38702537718420199</v>
      </c>
      <c r="S326" s="52">
        <v>0</v>
      </c>
      <c r="T326" s="26">
        <v>0</v>
      </c>
      <c r="U326" s="26">
        <v>0</v>
      </c>
      <c r="V326" s="26">
        <v>0</v>
      </c>
      <c r="W326" s="26">
        <v>0</v>
      </c>
      <c r="X326" s="26">
        <v>0</v>
      </c>
      <c r="Y326" s="39">
        <f t="shared" si="4"/>
        <v>4.9907433122912437</v>
      </c>
      <c r="Z326" s="19"/>
      <c r="AA326" s="19"/>
      <c r="AB326" s="19"/>
      <c r="AC326" s="19"/>
    </row>
    <row r="327" spans="1:29" x14ac:dyDescent="0.35">
      <c r="A327">
        <v>41</v>
      </c>
      <c r="B327">
        <v>7</v>
      </c>
      <c r="C327" s="20"/>
      <c r="E327" t="s">
        <v>33</v>
      </c>
      <c r="F327" s="3" t="s">
        <v>67</v>
      </c>
      <c r="G327" s="3" t="s">
        <v>46</v>
      </c>
      <c r="H327" s="26">
        <v>0.81408302601200311</v>
      </c>
      <c r="I327" s="26">
        <v>1</v>
      </c>
      <c r="J327" s="26">
        <v>0.40720000000000001</v>
      </c>
      <c r="K327" s="26">
        <v>0.37140000000000001</v>
      </c>
      <c r="L327" s="26">
        <v>0</v>
      </c>
      <c r="M327" s="26">
        <v>0.74639999999999995</v>
      </c>
      <c r="N327" s="26">
        <v>0.344879209520767</v>
      </c>
      <c r="O327" s="26">
        <v>0.54180893611033798</v>
      </c>
      <c r="P327" s="26">
        <v>0.62029999999999996</v>
      </c>
      <c r="Q327" s="26">
        <v>0.70169999999999999</v>
      </c>
      <c r="R327" s="26">
        <v>0.62042886644265605</v>
      </c>
      <c r="S327" s="50"/>
      <c r="T327" s="22"/>
      <c r="U327" s="22"/>
      <c r="V327" s="22"/>
      <c r="W327" s="22"/>
      <c r="X327" s="22"/>
      <c r="Y327" s="39">
        <f t="shared" si="4"/>
        <v>6.1682000380857636</v>
      </c>
      <c r="Z327" s="19"/>
      <c r="AA327" s="19"/>
      <c r="AB327" s="19"/>
      <c r="AC327" s="19"/>
    </row>
    <row r="328" spans="1:29" x14ac:dyDescent="0.35">
      <c r="A328">
        <v>41</v>
      </c>
      <c r="B328">
        <v>8</v>
      </c>
      <c r="C328" s="20"/>
      <c r="E328" t="s">
        <v>35</v>
      </c>
      <c r="F328" s="3" t="s">
        <v>67</v>
      </c>
      <c r="G328" s="3" t="s">
        <v>46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0.127496022810762</v>
      </c>
      <c r="O328" s="26">
        <v>0</v>
      </c>
      <c r="P328" s="26">
        <v>0</v>
      </c>
      <c r="Q328" s="26">
        <v>0</v>
      </c>
      <c r="R328" s="26">
        <v>0</v>
      </c>
      <c r="S328" s="52">
        <v>0</v>
      </c>
      <c r="T328" s="26">
        <v>0</v>
      </c>
      <c r="U328" s="26">
        <v>0</v>
      </c>
      <c r="V328" s="26">
        <v>0</v>
      </c>
      <c r="W328" s="26">
        <v>0</v>
      </c>
      <c r="X328" s="26">
        <v>0</v>
      </c>
      <c r="Y328" s="39">
        <f t="shared" ref="Y328:Y391" si="5">SUM(H328:X328)</f>
        <v>0.127496022810762</v>
      </c>
      <c r="Z328" s="19"/>
      <c r="AA328" s="19"/>
      <c r="AB328" s="19"/>
      <c r="AC328" s="19"/>
    </row>
    <row r="329" spans="1:29" x14ac:dyDescent="0.35">
      <c r="A329">
        <v>41</v>
      </c>
      <c r="C329" s="20"/>
      <c r="E329" s="21" t="s">
        <v>37</v>
      </c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52"/>
      <c r="T329" s="26"/>
      <c r="U329" s="26"/>
      <c r="V329" s="26"/>
      <c r="W329" s="26"/>
      <c r="X329" s="26"/>
      <c r="Y329" s="39">
        <f t="shared" si="5"/>
        <v>0</v>
      </c>
      <c r="Z329" s="19"/>
      <c r="AA329" s="19"/>
      <c r="AB329" s="19"/>
      <c r="AC329" s="19"/>
    </row>
    <row r="330" spans="1:29" x14ac:dyDescent="0.35">
      <c r="A330">
        <v>41</v>
      </c>
      <c r="B330">
        <v>9</v>
      </c>
      <c r="C330" s="20"/>
      <c r="E330" t="s">
        <v>26</v>
      </c>
      <c r="F330" s="3" t="s">
        <v>67</v>
      </c>
      <c r="G330" s="3" t="s">
        <v>46</v>
      </c>
      <c r="H330" s="26">
        <v>0.77013406519101013</v>
      </c>
      <c r="I330" s="26">
        <v>0.72371248376031905</v>
      </c>
      <c r="J330" s="26">
        <v>0.90100000000000002</v>
      </c>
      <c r="K330" s="26">
        <v>0.4249</v>
      </c>
      <c r="L330" s="26">
        <v>0.746</v>
      </c>
      <c r="M330" s="26">
        <v>0.75480000000000003</v>
      </c>
      <c r="N330" s="26">
        <v>0.56108598171287627</v>
      </c>
      <c r="O330" s="26">
        <v>0.79282941129346074</v>
      </c>
      <c r="P330" s="26">
        <v>0.54520000000000002</v>
      </c>
      <c r="Q330" s="26">
        <v>0.59870000000000001</v>
      </c>
      <c r="R330" s="26">
        <v>0.82528597909941603</v>
      </c>
      <c r="S330" s="52">
        <v>0.36148209185103403</v>
      </c>
      <c r="T330" s="26">
        <v>0.8145</v>
      </c>
      <c r="U330" s="26">
        <v>0.86560000000000004</v>
      </c>
      <c r="V330" s="26">
        <v>0.81346098424466573</v>
      </c>
      <c r="W330" s="26">
        <v>0.55940000000000001</v>
      </c>
      <c r="X330" s="26">
        <v>0.57313074333037772</v>
      </c>
      <c r="Y330" s="39">
        <f t="shared" si="5"/>
        <v>11.631221740483161</v>
      </c>
      <c r="Z330" s="19"/>
      <c r="AA330" s="19"/>
      <c r="AB330" s="19"/>
      <c r="AC330" s="19"/>
    </row>
    <row r="331" spans="1:29" x14ac:dyDescent="0.35">
      <c r="A331">
        <v>41</v>
      </c>
      <c r="B331">
        <v>10</v>
      </c>
      <c r="C331" s="20"/>
      <c r="E331" t="s">
        <v>29</v>
      </c>
      <c r="F331" s="3" t="s">
        <v>67</v>
      </c>
      <c r="G331" s="3" t="s">
        <v>46</v>
      </c>
      <c r="H331" s="26">
        <v>0.51271745565951854</v>
      </c>
      <c r="I331" s="26">
        <v>0.71031336861613492</v>
      </c>
      <c r="J331" s="26">
        <v>0.54620000000000002</v>
      </c>
      <c r="K331" s="26">
        <v>0.49270000000000003</v>
      </c>
      <c r="L331" s="26">
        <v>0.61399999999999999</v>
      </c>
      <c r="M331" s="26">
        <v>0.629</v>
      </c>
      <c r="N331" s="26">
        <v>0.43206145830159137</v>
      </c>
      <c r="O331" s="26">
        <v>0.68911817304083034</v>
      </c>
      <c r="P331" s="26">
        <v>0.54390000000000005</v>
      </c>
      <c r="Q331" s="26">
        <v>0.70420000000000005</v>
      </c>
      <c r="R331" s="26">
        <v>0.72767788257181421</v>
      </c>
      <c r="S331" s="52">
        <v>0.59068242950405503</v>
      </c>
      <c r="T331" s="26">
        <v>0.73229999999999995</v>
      </c>
      <c r="U331" s="26">
        <v>0.68389999999999995</v>
      </c>
      <c r="V331" s="26">
        <v>0.70910304178710404</v>
      </c>
      <c r="W331" s="26">
        <v>0.68569999999999998</v>
      </c>
      <c r="X331" s="26">
        <v>0.62905260277229658</v>
      </c>
      <c r="Y331" s="39">
        <f t="shared" si="5"/>
        <v>10.632626412253344</v>
      </c>
      <c r="Z331" s="19"/>
      <c r="AA331" s="19"/>
      <c r="AB331" s="19"/>
      <c r="AC331" s="19"/>
    </row>
    <row r="332" spans="1:29" x14ac:dyDescent="0.35">
      <c r="A332">
        <v>41</v>
      </c>
      <c r="B332">
        <v>11</v>
      </c>
      <c r="C332" s="20"/>
      <c r="E332" t="s">
        <v>31</v>
      </c>
      <c r="F332" s="3" t="s">
        <v>67</v>
      </c>
      <c r="G332" s="3" t="s">
        <v>46</v>
      </c>
      <c r="H332" s="26">
        <v>0.42264393471237854</v>
      </c>
      <c r="I332" s="26">
        <v>0.49554987180298182</v>
      </c>
      <c r="J332" s="26">
        <v>0.43149999999999999</v>
      </c>
      <c r="K332" s="26">
        <v>0.35870000000000002</v>
      </c>
      <c r="L332" s="26">
        <v>0.56999999999999995</v>
      </c>
      <c r="M332" s="26">
        <v>0.49440000000000001</v>
      </c>
      <c r="N332" s="26">
        <v>0.46203065209487698</v>
      </c>
      <c r="O332" s="26">
        <v>0.51600876458089873</v>
      </c>
      <c r="P332" s="26">
        <v>0.54200000000000004</v>
      </c>
      <c r="Q332" s="26">
        <v>0.38400000000000001</v>
      </c>
      <c r="R332" s="26">
        <v>0.39714594029943678</v>
      </c>
      <c r="S332" s="52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39">
        <f t="shared" si="5"/>
        <v>5.0739791634905735</v>
      </c>
      <c r="Z332" s="19"/>
      <c r="AA332" s="19"/>
      <c r="AB332" s="19"/>
      <c r="AC332" s="19"/>
    </row>
    <row r="333" spans="1:29" x14ac:dyDescent="0.35">
      <c r="A333">
        <v>41</v>
      </c>
      <c r="B333">
        <v>12</v>
      </c>
      <c r="C333" s="20"/>
      <c r="E333" t="s">
        <v>33</v>
      </c>
      <c r="F333" s="3" t="s">
        <v>67</v>
      </c>
      <c r="G333" s="3" t="s">
        <v>46</v>
      </c>
      <c r="H333" s="26">
        <v>0.80633587677618168</v>
      </c>
      <c r="I333" s="26">
        <v>1</v>
      </c>
      <c r="J333" s="26">
        <v>0.40870000000000001</v>
      </c>
      <c r="K333" s="26">
        <v>0.37140000000000001</v>
      </c>
      <c r="L333" s="26">
        <v>0</v>
      </c>
      <c r="M333" s="26">
        <v>0.76019999999999999</v>
      </c>
      <c r="N333" s="26">
        <v>0.38659009252277299</v>
      </c>
      <c r="O333" s="26">
        <v>0.52823479709015031</v>
      </c>
      <c r="P333" s="26">
        <v>0.61950000000000005</v>
      </c>
      <c r="Q333" s="26">
        <v>0.74629999999999996</v>
      </c>
      <c r="R333" s="26">
        <v>0.58419307524323416</v>
      </c>
      <c r="S333" s="50"/>
      <c r="T333" s="22"/>
      <c r="U333" s="22"/>
      <c r="V333" s="22"/>
      <c r="W333" s="22"/>
      <c r="X333" s="22"/>
      <c r="Y333" s="39">
        <f t="shared" si="5"/>
        <v>6.2114538416323386</v>
      </c>
      <c r="Z333" s="19"/>
      <c r="AA333" s="19"/>
      <c r="AB333" s="19"/>
      <c r="AC333" s="19"/>
    </row>
    <row r="334" spans="1:29" x14ac:dyDescent="0.35">
      <c r="A334">
        <v>41</v>
      </c>
      <c r="B334">
        <v>13</v>
      </c>
      <c r="C334" s="23"/>
      <c r="D334" s="65"/>
      <c r="E334" s="24" t="s">
        <v>35</v>
      </c>
      <c r="F334" s="3" t="s">
        <v>67</v>
      </c>
      <c r="G334" s="3" t="s">
        <v>46</v>
      </c>
      <c r="H334" s="28">
        <v>0</v>
      </c>
      <c r="I334" s="28">
        <v>0</v>
      </c>
      <c r="J334" s="28">
        <v>0</v>
      </c>
      <c r="K334" s="28">
        <v>0</v>
      </c>
      <c r="L334" s="28">
        <v>0</v>
      </c>
      <c r="M334" s="28">
        <v>0</v>
      </c>
      <c r="N334" s="28">
        <v>6.7393116310487167E-2</v>
      </c>
      <c r="O334" s="28">
        <v>0</v>
      </c>
      <c r="P334" s="28">
        <v>0</v>
      </c>
      <c r="Q334" s="28">
        <v>0</v>
      </c>
      <c r="R334" s="28">
        <v>0</v>
      </c>
      <c r="S334" s="54">
        <v>0</v>
      </c>
      <c r="T334" s="28">
        <v>0</v>
      </c>
      <c r="U334" s="28">
        <v>0</v>
      </c>
      <c r="V334" s="28">
        <v>0</v>
      </c>
      <c r="W334" s="28">
        <v>0</v>
      </c>
      <c r="X334" s="28">
        <v>0</v>
      </c>
      <c r="Y334" s="39">
        <f t="shared" si="5"/>
        <v>6.7393116310487167E-2</v>
      </c>
      <c r="Z334" s="19"/>
      <c r="AA334" s="19"/>
      <c r="AB334" s="19"/>
      <c r="AC334" s="19"/>
    </row>
    <row r="335" spans="1:29" x14ac:dyDescent="0.35">
      <c r="A335">
        <v>42</v>
      </c>
      <c r="C335" s="15">
        <v>28</v>
      </c>
      <c r="D335" s="67" t="s">
        <v>68</v>
      </c>
      <c r="E335" s="16" t="s">
        <v>25</v>
      </c>
      <c r="F335" s="17"/>
      <c r="G335" s="17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48"/>
      <c r="T335" s="18"/>
      <c r="U335" s="18"/>
      <c r="V335" s="18"/>
      <c r="W335" s="18"/>
      <c r="X335" s="18"/>
      <c r="Y335" s="39">
        <f t="shared" si="5"/>
        <v>0</v>
      </c>
      <c r="Z335" s="19"/>
      <c r="AA335" s="19"/>
      <c r="AB335" s="19"/>
      <c r="AC335" s="19"/>
    </row>
    <row r="336" spans="1:29" x14ac:dyDescent="0.35">
      <c r="A336">
        <v>42</v>
      </c>
      <c r="B336">
        <v>4</v>
      </c>
      <c r="C336" s="20"/>
      <c r="E336" t="s">
        <v>26</v>
      </c>
      <c r="F336" s="3" t="s">
        <v>27</v>
      </c>
      <c r="G336" s="3" t="s">
        <v>28</v>
      </c>
      <c r="H336" s="19">
        <v>-1.9543498077242478</v>
      </c>
      <c r="I336" s="19">
        <v>0.41856557176518583</v>
      </c>
      <c r="J336" s="19">
        <v>1.3679845140000002</v>
      </c>
      <c r="K336" s="19">
        <v>2.8742669855999998</v>
      </c>
      <c r="L336" s="19">
        <v>2.2287217499999996</v>
      </c>
      <c r="M336" s="19">
        <v>3.9381661499999994</v>
      </c>
      <c r="N336" s="19">
        <v>3.0528039864422367</v>
      </c>
      <c r="O336" s="19">
        <v>0.6038582097789682</v>
      </c>
      <c r="P336" s="19">
        <v>-2.0495481615000011</v>
      </c>
      <c r="Q336" s="19">
        <v>-0.75482642400000033</v>
      </c>
      <c r="R336" s="19">
        <v>1.5802870051291245</v>
      </c>
      <c r="S336" s="49">
        <v>1.1689978188301438</v>
      </c>
      <c r="T336" s="19">
        <v>-1.4222890281600005</v>
      </c>
      <c r="U336" s="19">
        <v>-8.5001599999999945E-3</v>
      </c>
      <c r="V336" s="19">
        <v>2.9384728960919457E-2</v>
      </c>
      <c r="W336" s="19">
        <v>0.21107149598665015</v>
      </c>
      <c r="X336" s="19">
        <v>7.4112738997631593E-3</v>
      </c>
      <c r="Y336" s="39">
        <f t="shared" si="5"/>
        <v>11.29200590900874</v>
      </c>
      <c r="Z336" s="19"/>
      <c r="AA336" s="19"/>
      <c r="AB336" s="19"/>
      <c r="AC336" s="19"/>
    </row>
    <row r="337" spans="1:29" x14ac:dyDescent="0.35">
      <c r="A337">
        <v>42</v>
      </c>
      <c r="B337">
        <v>5</v>
      </c>
      <c r="C337" s="20"/>
      <c r="E337" t="s">
        <v>29</v>
      </c>
      <c r="F337" s="3" t="s">
        <v>27</v>
      </c>
      <c r="G337" s="3" t="s">
        <v>28</v>
      </c>
      <c r="H337" s="19">
        <v>70.665942770937647</v>
      </c>
      <c r="I337" s="19">
        <v>0.99309331062947936</v>
      </c>
      <c r="J337" s="19">
        <v>1.6176670588800046</v>
      </c>
      <c r="K337" s="19">
        <v>33.836243661450006</v>
      </c>
      <c r="L337" s="19">
        <v>23.379581000000012</v>
      </c>
      <c r="M337" s="19">
        <v>8.4037367999999955</v>
      </c>
      <c r="N337" s="19">
        <v>31.949770167611025</v>
      </c>
      <c r="O337" s="19">
        <v>4.3820591903311481</v>
      </c>
      <c r="P337" s="19">
        <v>9.9418612744800008</v>
      </c>
      <c r="Q337" s="19">
        <v>10.215253719480003</v>
      </c>
      <c r="R337" s="19">
        <v>12.516459731152041</v>
      </c>
      <c r="S337" s="49">
        <v>9.5755725221827088</v>
      </c>
      <c r="T337" s="19">
        <v>2.0451120643300005</v>
      </c>
      <c r="U337" s="19">
        <v>-0.44827394999999998</v>
      </c>
      <c r="V337" s="19">
        <v>2.0393441138017825</v>
      </c>
      <c r="W337" s="19">
        <v>5.7210064032719981</v>
      </c>
      <c r="X337" s="19">
        <v>0.79265515979973888</v>
      </c>
      <c r="Y337" s="39">
        <f t="shared" si="5"/>
        <v>227.62708499833758</v>
      </c>
      <c r="Z337" s="19"/>
      <c r="AA337" s="19"/>
      <c r="AB337" s="19"/>
      <c r="AC337" s="19"/>
    </row>
    <row r="338" spans="1:29" x14ac:dyDescent="0.35">
      <c r="A338">
        <v>42</v>
      </c>
      <c r="B338">
        <v>6</v>
      </c>
      <c r="C338" s="20"/>
      <c r="E338" t="s">
        <v>31</v>
      </c>
      <c r="F338" s="3" t="s">
        <v>27</v>
      </c>
      <c r="G338" s="3" t="s">
        <v>28</v>
      </c>
      <c r="H338" s="19">
        <v>-55.883125266767294</v>
      </c>
      <c r="I338" s="19">
        <v>0.43077537922755083</v>
      </c>
      <c r="J338" s="19">
        <v>-6.920325564999998</v>
      </c>
      <c r="K338" s="19">
        <v>60.04509035536001</v>
      </c>
      <c r="L338" s="19">
        <v>-15.566397000000009</v>
      </c>
      <c r="M338" s="19">
        <v>14.883853599999991</v>
      </c>
      <c r="N338" s="19">
        <v>7.5338354853185452</v>
      </c>
      <c r="O338" s="19">
        <v>8.4460675279538275</v>
      </c>
      <c r="P338" s="19">
        <v>0.6306472841100027</v>
      </c>
      <c r="Q338" s="19">
        <v>-3.5007170682500099</v>
      </c>
      <c r="R338" s="19">
        <v>-5.0773839168897128</v>
      </c>
      <c r="S338" s="49">
        <v>0</v>
      </c>
      <c r="T338" s="19">
        <v>0</v>
      </c>
      <c r="U338" s="19">
        <v>0</v>
      </c>
      <c r="V338" s="19">
        <v>0</v>
      </c>
      <c r="W338" s="19">
        <v>0</v>
      </c>
      <c r="X338" s="19">
        <v>0</v>
      </c>
      <c r="Y338" s="39">
        <f t="shared" si="5"/>
        <v>5.0223208150629004</v>
      </c>
      <c r="Z338" s="19"/>
      <c r="AA338" s="19"/>
      <c r="AB338" s="19"/>
      <c r="AC338" s="19"/>
    </row>
    <row r="339" spans="1:29" x14ac:dyDescent="0.35">
      <c r="A339">
        <v>42</v>
      </c>
      <c r="B339">
        <v>7</v>
      </c>
      <c r="C339" s="20"/>
      <c r="E339" t="s">
        <v>33</v>
      </c>
      <c r="F339" s="3" t="s">
        <v>27</v>
      </c>
      <c r="G339" s="3" t="s">
        <v>28</v>
      </c>
      <c r="H339" s="19">
        <v>-3.3164863977771339E-2</v>
      </c>
      <c r="I339" s="19">
        <v>0</v>
      </c>
      <c r="J339" s="19">
        <v>4.2681600000000043E-3</v>
      </c>
      <c r="K339" s="19">
        <v>0.14237790000000003</v>
      </c>
      <c r="L339" s="19">
        <v>-1.5367499999999996</v>
      </c>
      <c r="M339" s="19">
        <v>0</v>
      </c>
      <c r="N339" s="19">
        <v>-4.2535696341656317</v>
      </c>
      <c r="O339" s="19">
        <v>-0.46506956157137586</v>
      </c>
      <c r="P339" s="19">
        <v>1.4808300000000014E-2</v>
      </c>
      <c r="Q339" s="19">
        <v>0</v>
      </c>
      <c r="R339" s="19">
        <v>0.42796254170599424</v>
      </c>
      <c r="S339" s="50"/>
      <c r="T339" s="22"/>
      <c r="U339" s="22"/>
      <c r="V339" s="22"/>
      <c r="W339" s="22"/>
      <c r="X339" s="22"/>
      <c r="Y339" s="39">
        <f t="shared" si="5"/>
        <v>-5.6991371580087833</v>
      </c>
      <c r="Z339" s="19"/>
      <c r="AA339" s="19"/>
      <c r="AB339" s="19"/>
      <c r="AC339" s="19"/>
    </row>
    <row r="340" spans="1:29" x14ac:dyDescent="0.35">
      <c r="A340">
        <v>42</v>
      </c>
      <c r="B340">
        <v>8</v>
      </c>
      <c r="C340" s="20"/>
      <c r="E340" t="s">
        <v>35</v>
      </c>
      <c r="F340" s="3" t="s">
        <v>27</v>
      </c>
      <c r="G340" s="3" t="s">
        <v>28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49">
        <v>0</v>
      </c>
      <c r="T340" s="19">
        <v>0</v>
      </c>
      <c r="U340" s="19">
        <v>0</v>
      </c>
      <c r="V340" s="19">
        <v>0</v>
      </c>
      <c r="W340" s="19">
        <v>0</v>
      </c>
      <c r="X340" s="19">
        <v>0</v>
      </c>
      <c r="Y340" s="39">
        <f t="shared" si="5"/>
        <v>0</v>
      </c>
      <c r="Z340" s="19"/>
      <c r="AA340" s="19"/>
      <c r="AB340" s="19"/>
      <c r="AC340" s="19"/>
    </row>
    <row r="341" spans="1:29" x14ac:dyDescent="0.35">
      <c r="A341">
        <v>42</v>
      </c>
      <c r="C341" s="20"/>
      <c r="E341" s="21" t="s">
        <v>37</v>
      </c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49"/>
      <c r="T341" s="19"/>
      <c r="U341" s="19"/>
      <c r="V341" s="19"/>
      <c r="W341" s="19"/>
      <c r="X341" s="19"/>
      <c r="Y341" s="39">
        <f t="shared" si="5"/>
        <v>0</v>
      </c>
      <c r="Z341" s="19"/>
      <c r="AA341" s="19"/>
      <c r="AB341" s="19"/>
      <c r="AC341" s="19"/>
    </row>
    <row r="342" spans="1:29" x14ac:dyDescent="0.35">
      <c r="A342">
        <v>42</v>
      </c>
      <c r="B342">
        <v>9</v>
      </c>
      <c r="C342" s="20"/>
      <c r="E342" t="s">
        <v>26</v>
      </c>
      <c r="F342" s="3" t="s">
        <v>27</v>
      </c>
      <c r="G342" s="3" t="s">
        <v>28</v>
      </c>
      <c r="H342" s="19">
        <v>-2.2595434053411338</v>
      </c>
      <c r="I342" s="19">
        <v>0.52091032347253374</v>
      </c>
      <c r="J342" s="19">
        <v>2.0705298272999997</v>
      </c>
      <c r="K342" s="19">
        <v>7.3192695200999989</v>
      </c>
      <c r="L342" s="19">
        <v>8.4845525000000013</v>
      </c>
      <c r="M342" s="19">
        <v>5.1472997000000005</v>
      </c>
      <c r="N342" s="19">
        <v>5.0994509813181104</v>
      </c>
      <c r="O342" s="19">
        <v>0.30542647618704283</v>
      </c>
      <c r="P342" s="19">
        <v>-7.4577792007199966</v>
      </c>
      <c r="Q342" s="19">
        <v>-2.2273257588000006</v>
      </c>
      <c r="R342" s="19">
        <v>1.3801421763621999</v>
      </c>
      <c r="S342" s="49">
        <v>1.4454602567930663</v>
      </c>
      <c r="T342" s="19">
        <v>-1.1351444334999998</v>
      </c>
      <c r="U342" s="19">
        <v>-7.2287040000000011E-2</v>
      </c>
      <c r="V342" s="19">
        <v>0.13255695261418884</v>
      </c>
      <c r="W342" s="19">
        <v>0.14887254824044566</v>
      </c>
      <c r="X342" s="19">
        <v>-8.4392258847824961E-2</v>
      </c>
      <c r="Y342" s="39">
        <f t="shared" si="5"/>
        <v>18.817999165178634</v>
      </c>
      <c r="Z342" s="19"/>
      <c r="AA342" s="19"/>
      <c r="AB342" s="19"/>
      <c r="AC342" s="19"/>
    </row>
    <row r="343" spans="1:29" x14ac:dyDescent="0.35">
      <c r="A343">
        <v>42</v>
      </c>
      <c r="B343">
        <v>10</v>
      </c>
      <c r="C343" s="20"/>
      <c r="E343" t="s">
        <v>29</v>
      </c>
      <c r="F343" s="3" t="s">
        <v>27</v>
      </c>
      <c r="G343" s="3" t="s">
        <v>28</v>
      </c>
      <c r="H343" s="19">
        <v>59.951328709793941</v>
      </c>
      <c r="I343" s="19">
        <v>1.8290610571728005</v>
      </c>
      <c r="J343" s="19">
        <v>2.0108580482400069</v>
      </c>
      <c r="K343" s="19">
        <v>45.504961429049999</v>
      </c>
      <c r="L343" s="19">
        <v>46.191269000000034</v>
      </c>
      <c r="M343" s="19">
        <v>5.1489234999999987</v>
      </c>
      <c r="N343" s="19">
        <v>-15.819477939011845</v>
      </c>
      <c r="O343" s="19">
        <v>8.2160875391230039</v>
      </c>
      <c r="P343" s="19">
        <v>12.286727295780027</v>
      </c>
      <c r="Q343" s="19">
        <v>8.6141105341199982</v>
      </c>
      <c r="R343" s="19">
        <v>16.705553177751675</v>
      </c>
      <c r="S343" s="49">
        <v>13.497826097096304</v>
      </c>
      <c r="T343" s="19">
        <v>3.6128041369200035</v>
      </c>
      <c r="U343" s="19">
        <v>-1.1202267899999994</v>
      </c>
      <c r="V343" s="19">
        <v>1.5724043447771792</v>
      </c>
      <c r="W343" s="19">
        <v>7.1270983351233976</v>
      </c>
      <c r="X343" s="19">
        <v>0.30387691869880307</v>
      </c>
      <c r="Y343" s="39">
        <f t="shared" si="5"/>
        <v>215.63318539463529</v>
      </c>
      <c r="Z343" s="19"/>
      <c r="AA343" s="19"/>
      <c r="AB343" s="19"/>
      <c r="AC343" s="19"/>
    </row>
    <row r="344" spans="1:29" x14ac:dyDescent="0.35">
      <c r="A344">
        <v>42</v>
      </c>
      <c r="B344">
        <v>11</v>
      </c>
      <c r="C344" s="20"/>
      <c r="E344" t="s">
        <v>31</v>
      </c>
      <c r="F344" s="3" t="s">
        <v>27</v>
      </c>
      <c r="G344" s="3" t="s">
        <v>28</v>
      </c>
      <c r="H344" s="19">
        <v>-56.087726882161945</v>
      </c>
      <c r="I344" s="19">
        <v>0.9614499233833651</v>
      </c>
      <c r="J344" s="19">
        <v>0.40241272500000208</v>
      </c>
      <c r="K344" s="19">
        <v>89.189015285479954</v>
      </c>
      <c r="L344" s="19">
        <v>-37.660690000000024</v>
      </c>
      <c r="M344" s="19">
        <v>-2.7392144000000269</v>
      </c>
      <c r="N344" s="19">
        <v>12.831699489094039</v>
      </c>
      <c r="O344" s="19">
        <v>25.797131613539094</v>
      </c>
      <c r="P344" s="19">
        <v>1.5432979596000114</v>
      </c>
      <c r="Q344" s="19">
        <v>-5.9486053087999666</v>
      </c>
      <c r="R344" s="19">
        <v>16.300660428563635</v>
      </c>
      <c r="S344" s="49">
        <v>0</v>
      </c>
      <c r="T344" s="19">
        <v>0</v>
      </c>
      <c r="U344" s="19">
        <v>0</v>
      </c>
      <c r="V344" s="19">
        <v>0</v>
      </c>
      <c r="W344" s="19">
        <v>0</v>
      </c>
      <c r="X344" s="19">
        <v>0</v>
      </c>
      <c r="Y344" s="39">
        <f t="shared" si="5"/>
        <v>44.589430833698138</v>
      </c>
      <c r="Z344" s="19"/>
      <c r="AA344" s="19"/>
      <c r="AB344" s="19"/>
      <c r="AC344" s="19"/>
    </row>
    <row r="345" spans="1:29" x14ac:dyDescent="0.35">
      <c r="A345">
        <v>42</v>
      </c>
      <c r="B345">
        <v>12</v>
      </c>
      <c r="C345" s="20"/>
      <c r="E345" t="s">
        <v>33</v>
      </c>
      <c r="F345" s="3" t="s">
        <v>27</v>
      </c>
      <c r="G345" s="3" t="s">
        <v>28</v>
      </c>
      <c r="H345" s="19">
        <v>9.5731803281530834E-3</v>
      </c>
      <c r="I345" s="19">
        <v>0</v>
      </c>
      <c r="J345" s="19">
        <v>-0.26981019000000028</v>
      </c>
      <c r="K345" s="19">
        <v>0.55678245000000004</v>
      </c>
      <c r="L345" s="19">
        <v>-3.9937499999999995</v>
      </c>
      <c r="M345" s="19">
        <v>0</v>
      </c>
      <c r="N345" s="19">
        <v>-9.4993823386828637</v>
      </c>
      <c r="O345" s="19">
        <v>-0.66141113829295395</v>
      </c>
      <c r="P345" s="19">
        <v>5.736037499999995E-2</v>
      </c>
      <c r="Q345" s="19">
        <v>0</v>
      </c>
      <c r="R345" s="19">
        <v>1.5811622661505913</v>
      </c>
      <c r="S345" s="50"/>
      <c r="T345" s="22"/>
      <c r="U345" s="22"/>
      <c r="V345" s="22"/>
      <c r="W345" s="22"/>
      <c r="X345" s="22"/>
      <c r="Y345" s="39">
        <f t="shared" si="5"/>
        <v>-12.219475395497071</v>
      </c>
      <c r="Z345" s="19"/>
      <c r="AA345" s="19"/>
      <c r="AB345" s="19"/>
      <c r="AC345" s="19"/>
    </row>
    <row r="346" spans="1:29" x14ac:dyDescent="0.35">
      <c r="A346">
        <v>42</v>
      </c>
      <c r="B346">
        <v>13</v>
      </c>
      <c r="C346" s="23"/>
      <c r="D346" s="65"/>
      <c r="E346" s="24" t="s">
        <v>35</v>
      </c>
      <c r="F346" s="3" t="s">
        <v>27</v>
      </c>
      <c r="G346" s="3" t="s">
        <v>28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51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39">
        <f t="shared" si="5"/>
        <v>0</v>
      </c>
      <c r="Z346" s="19"/>
      <c r="AA346" s="19"/>
      <c r="AB346" s="19"/>
      <c r="AC346" s="19"/>
    </row>
    <row r="347" spans="1:29" x14ac:dyDescent="0.35">
      <c r="A347">
        <v>43</v>
      </c>
      <c r="C347" s="15">
        <v>29</v>
      </c>
      <c r="D347" s="67" t="s">
        <v>69</v>
      </c>
      <c r="E347" s="16" t="s">
        <v>25</v>
      </c>
      <c r="F347" s="17"/>
      <c r="G347" s="17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50"/>
      <c r="T347" s="22"/>
      <c r="U347" s="22"/>
      <c r="V347" s="22"/>
      <c r="W347" s="22"/>
      <c r="X347" s="22"/>
      <c r="Y347" s="39">
        <f t="shared" si="5"/>
        <v>0</v>
      </c>
      <c r="Z347" s="19"/>
      <c r="AA347" s="19"/>
      <c r="AB347" s="19"/>
      <c r="AC347" s="19"/>
    </row>
    <row r="348" spans="1:29" x14ac:dyDescent="0.35">
      <c r="A348">
        <v>43</v>
      </c>
      <c r="B348">
        <v>4</v>
      </c>
      <c r="C348" s="20"/>
      <c r="E348" t="s">
        <v>26</v>
      </c>
      <c r="F348" s="3" t="s">
        <v>27</v>
      </c>
      <c r="G348" s="3" t="s">
        <v>28</v>
      </c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50"/>
      <c r="T348" s="22"/>
      <c r="U348" s="22"/>
      <c r="V348" s="22"/>
      <c r="W348" s="22"/>
      <c r="X348" s="22"/>
      <c r="Y348" s="39">
        <f t="shared" si="5"/>
        <v>0</v>
      </c>
      <c r="Z348" s="19"/>
      <c r="AA348" s="19"/>
      <c r="AB348" s="19"/>
      <c r="AC348" s="19"/>
    </row>
    <row r="349" spans="1:29" x14ac:dyDescent="0.35">
      <c r="A349">
        <v>43</v>
      </c>
      <c r="B349">
        <v>5</v>
      </c>
      <c r="C349" s="20"/>
      <c r="E349" t="s">
        <v>29</v>
      </c>
      <c r="F349" s="3" t="s">
        <v>27</v>
      </c>
      <c r="G349" s="3" t="s">
        <v>28</v>
      </c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50"/>
      <c r="T349" s="22"/>
      <c r="U349" s="22"/>
      <c r="V349" s="22"/>
      <c r="W349" s="22"/>
      <c r="X349" s="22"/>
      <c r="Y349" s="39">
        <f t="shared" si="5"/>
        <v>0</v>
      </c>
      <c r="Z349" s="19"/>
      <c r="AA349" s="19"/>
      <c r="AB349" s="19"/>
      <c r="AC349" s="19"/>
    </row>
    <row r="350" spans="1:29" x14ac:dyDescent="0.35">
      <c r="A350">
        <v>43</v>
      </c>
      <c r="B350">
        <v>6</v>
      </c>
      <c r="C350" s="20"/>
      <c r="E350" t="s">
        <v>31</v>
      </c>
      <c r="F350" s="3" t="s">
        <v>27</v>
      </c>
      <c r="G350" s="3" t="s">
        <v>28</v>
      </c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50"/>
      <c r="T350" s="22"/>
      <c r="U350" s="22"/>
      <c r="V350" s="22"/>
      <c r="W350" s="22"/>
      <c r="X350" s="22"/>
      <c r="Y350" s="39">
        <f t="shared" si="5"/>
        <v>0</v>
      </c>
      <c r="Z350" s="19"/>
      <c r="AA350" s="19"/>
      <c r="AB350" s="19"/>
      <c r="AC350" s="19"/>
    </row>
    <row r="351" spans="1:29" x14ac:dyDescent="0.35">
      <c r="A351">
        <v>43</v>
      </c>
      <c r="B351">
        <v>7</v>
      </c>
      <c r="C351" s="20"/>
      <c r="E351" t="s">
        <v>33</v>
      </c>
      <c r="F351" s="3" t="s">
        <v>27</v>
      </c>
      <c r="G351" s="3" t="s">
        <v>28</v>
      </c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50"/>
      <c r="T351" s="22"/>
      <c r="U351" s="22"/>
      <c r="V351" s="22"/>
      <c r="W351" s="22"/>
      <c r="X351" s="22"/>
      <c r="Y351" s="39">
        <f t="shared" si="5"/>
        <v>0</v>
      </c>
      <c r="Z351" s="19"/>
      <c r="AA351" s="19"/>
      <c r="AB351" s="19"/>
      <c r="AC351" s="19"/>
    </row>
    <row r="352" spans="1:29" x14ac:dyDescent="0.35">
      <c r="A352">
        <v>43</v>
      </c>
      <c r="B352">
        <v>8</v>
      </c>
      <c r="C352" s="20"/>
      <c r="E352" t="s">
        <v>35</v>
      </c>
      <c r="F352" s="3" t="s">
        <v>27</v>
      </c>
      <c r="G352" s="3" t="s">
        <v>28</v>
      </c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50"/>
      <c r="T352" s="22"/>
      <c r="U352" s="22"/>
      <c r="V352" s="22"/>
      <c r="W352" s="22"/>
      <c r="X352" s="22"/>
      <c r="Y352" s="39">
        <f t="shared" si="5"/>
        <v>0</v>
      </c>
      <c r="Z352" s="19"/>
      <c r="AA352" s="19"/>
      <c r="AB352" s="19"/>
      <c r="AC352" s="19"/>
    </row>
    <row r="353" spans="1:29" x14ac:dyDescent="0.35">
      <c r="A353">
        <v>43</v>
      </c>
      <c r="C353" s="20"/>
      <c r="E353" s="21" t="s">
        <v>37</v>
      </c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49"/>
      <c r="T353" s="19"/>
      <c r="U353" s="19"/>
      <c r="V353" s="19"/>
      <c r="W353" s="19"/>
      <c r="X353" s="19"/>
      <c r="Y353" s="39">
        <f t="shared" si="5"/>
        <v>0</v>
      </c>
      <c r="Z353" s="19"/>
      <c r="AA353" s="19"/>
      <c r="AB353" s="19"/>
      <c r="AC353" s="19"/>
    </row>
    <row r="354" spans="1:29" x14ac:dyDescent="0.35">
      <c r="A354">
        <v>43</v>
      </c>
      <c r="B354">
        <v>9</v>
      </c>
      <c r="C354" s="20"/>
      <c r="E354" t="s">
        <v>26</v>
      </c>
      <c r="F354" s="3" t="s">
        <v>27</v>
      </c>
      <c r="G354" s="3" t="s">
        <v>28</v>
      </c>
      <c r="H354" s="19">
        <v>0</v>
      </c>
      <c r="I354" s="19">
        <v>0</v>
      </c>
      <c r="J354" s="19">
        <v>0</v>
      </c>
      <c r="K354" s="19">
        <v>0</v>
      </c>
      <c r="L354" s="19">
        <v>0</v>
      </c>
      <c r="M354" s="19">
        <v>1.2729999999999999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49">
        <v>0</v>
      </c>
      <c r="T354" s="19">
        <v>0</v>
      </c>
      <c r="U354" s="19">
        <v>0</v>
      </c>
      <c r="V354" s="19">
        <v>0</v>
      </c>
      <c r="W354" s="19">
        <v>0</v>
      </c>
      <c r="X354" s="19">
        <v>0</v>
      </c>
      <c r="Y354" s="39">
        <f t="shared" si="5"/>
        <v>1.2729999999999999</v>
      </c>
      <c r="Z354" s="19"/>
      <c r="AA354" s="19"/>
      <c r="AB354" s="19"/>
      <c r="AC354" s="19"/>
    </row>
    <row r="355" spans="1:29" x14ac:dyDescent="0.35">
      <c r="A355">
        <v>43</v>
      </c>
      <c r="B355">
        <v>10</v>
      </c>
      <c r="C355" s="20"/>
      <c r="E355" t="s">
        <v>29</v>
      </c>
      <c r="F355" s="3" t="s">
        <v>27</v>
      </c>
      <c r="G355" s="3" t="s">
        <v>28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-3.7999999999999999E-2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49">
        <v>0</v>
      </c>
      <c r="T355" s="19">
        <v>0</v>
      </c>
      <c r="U355" s="19">
        <v>0</v>
      </c>
      <c r="V355" s="19">
        <v>0</v>
      </c>
      <c r="W355" s="19">
        <v>0</v>
      </c>
      <c r="X355" s="19">
        <v>0</v>
      </c>
      <c r="Y355" s="39">
        <f t="shared" si="5"/>
        <v>-3.7999999999999999E-2</v>
      </c>
      <c r="Z355" s="19"/>
      <c r="AA355" s="19"/>
      <c r="AB355" s="19"/>
      <c r="AC355" s="19"/>
    </row>
    <row r="356" spans="1:29" x14ac:dyDescent="0.35">
      <c r="A356">
        <v>43</v>
      </c>
      <c r="B356">
        <v>11</v>
      </c>
      <c r="C356" s="20"/>
      <c r="E356" t="s">
        <v>31</v>
      </c>
      <c r="F356" s="3" t="s">
        <v>27</v>
      </c>
      <c r="G356" s="3" t="s">
        <v>28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1.0069999999999999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  <c r="S356" s="49">
        <v>0</v>
      </c>
      <c r="T356" s="19">
        <v>0</v>
      </c>
      <c r="U356" s="19">
        <v>0</v>
      </c>
      <c r="V356" s="19">
        <v>0</v>
      </c>
      <c r="W356" s="19">
        <v>0</v>
      </c>
      <c r="X356" s="19">
        <v>0</v>
      </c>
      <c r="Y356" s="39">
        <f t="shared" si="5"/>
        <v>1.0069999999999999</v>
      </c>
      <c r="Z356" s="19"/>
      <c r="AA356" s="19"/>
      <c r="AB356" s="19"/>
      <c r="AC356" s="19"/>
    </row>
    <row r="357" spans="1:29" x14ac:dyDescent="0.35">
      <c r="A357">
        <v>43</v>
      </c>
      <c r="B357">
        <v>12</v>
      </c>
      <c r="C357" s="20"/>
      <c r="E357" t="s">
        <v>33</v>
      </c>
      <c r="F357" s="3" t="s">
        <v>27</v>
      </c>
      <c r="G357" s="3" t="s">
        <v>28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0</v>
      </c>
      <c r="R357" s="19">
        <v>0</v>
      </c>
      <c r="S357" s="49">
        <v>0</v>
      </c>
      <c r="T357" s="19">
        <v>0</v>
      </c>
      <c r="U357" s="19">
        <v>0</v>
      </c>
      <c r="V357" s="19">
        <v>0</v>
      </c>
      <c r="W357" s="19">
        <v>0</v>
      </c>
      <c r="X357" s="19">
        <v>0</v>
      </c>
      <c r="Y357" s="39">
        <f t="shared" si="5"/>
        <v>0</v>
      </c>
      <c r="Z357" s="19"/>
      <c r="AA357" s="19"/>
      <c r="AB357" s="19"/>
      <c r="AC357" s="19"/>
    </row>
    <row r="358" spans="1:29" x14ac:dyDescent="0.35">
      <c r="A358">
        <v>43</v>
      </c>
      <c r="B358">
        <v>13</v>
      </c>
      <c r="C358" s="23"/>
      <c r="D358" s="65"/>
      <c r="E358" s="24" t="s">
        <v>35</v>
      </c>
      <c r="F358" s="3" t="s">
        <v>27</v>
      </c>
      <c r="G358" s="3" t="s">
        <v>28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51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39">
        <f t="shared" si="5"/>
        <v>0</v>
      </c>
      <c r="Z358" s="19"/>
      <c r="AA358" s="19"/>
      <c r="AB358" s="19"/>
      <c r="AC358" s="19"/>
    </row>
    <row r="359" spans="1:29" x14ac:dyDescent="0.35">
      <c r="A359">
        <v>44</v>
      </c>
      <c r="C359" s="15">
        <v>30</v>
      </c>
      <c r="D359" s="67" t="s">
        <v>70</v>
      </c>
      <c r="E359" s="16" t="s">
        <v>25</v>
      </c>
      <c r="F359" s="17"/>
      <c r="G359" s="17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50"/>
      <c r="T359" s="22"/>
      <c r="U359" s="22"/>
      <c r="V359" s="22"/>
      <c r="W359" s="22"/>
      <c r="X359" s="22"/>
      <c r="Y359" s="39">
        <f t="shared" si="5"/>
        <v>0</v>
      </c>
      <c r="Z359" s="19"/>
      <c r="AA359" s="19"/>
      <c r="AB359" s="19"/>
      <c r="AC359" s="19"/>
    </row>
    <row r="360" spans="1:29" x14ac:dyDescent="0.35">
      <c r="A360">
        <v>44</v>
      </c>
      <c r="B360">
        <v>4</v>
      </c>
      <c r="C360" s="20"/>
      <c r="E360" t="s">
        <v>26</v>
      </c>
      <c r="F360" s="3" t="s">
        <v>27</v>
      </c>
      <c r="G360" s="3" t="s">
        <v>28</v>
      </c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50"/>
      <c r="T360" s="22"/>
      <c r="U360" s="22"/>
      <c r="V360" s="22"/>
      <c r="W360" s="22"/>
      <c r="X360" s="22"/>
      <c r="Y360" s="39">
        <f t="shared" si="5"/>
        <v>0</v>
      </c>
      <c r="Z360" s="19"/>
      <c r="AA360" s="19"/>
      <c r="AB360" s="19"/>
      <c r="AC360" s="19"/>
    </row>
    <row r="361" spans="1:29" x14ac:dyDescent="0.35">
      <c r="A361">
        <v>44</v>
      </c>
      <c r="B361">
        <v>5</v>
      </c>
      <c r="C361" s="20"/>
      <c r="E361" t="s">
        <v>29</v>
      </c>
      <c r="F361" s="3" t="s">
        <v>27</v>
      </c>
      <c r="G361" s="3" t="s">
        <v>28</v>
      </c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50"/>
      <c r="T361" s="22"/>
      <c r="U361" s="22"/>
      <c r="V361" s="22"/>
      <c r="W361" s="22"/>
      <c r="X361" s="22"/>
      <c r="Y361" s="39">
        <f t="shared" si="5"/>
        <v>0</v>
      </c>
      <c r="Z361" s="19"/>
      <c r="AA361" s="19"/>
      <c r="AB361" s="19"/>
      <c r="AC361" s="19"/>
    </row>
    <row r="362" spans="1:29" x14ac:dyDescent="0.35">
      <c r="A362">
        <v>44</v>
      </c>
      <c r="B362">
        <v>6</v>
      </c>
      <c r="C362" s="20"/>
      <c r="E362" t="s">
        <v>31</v>
      </c>
      <c r="F362" s="3" t="s">
        <v>27</v>
      </c>
      <c r="G362" s="3" t="s">
        <v>28</v>
      </c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50"/>
      <c r="T362" s="22"/>
      <c r="U362" s="22"/>
      <c r="V362" s="22"/>
      <c r="W362" s="22"/>
      <c r="X362" s="22"/>
      <c r="Y362" s="39">
        <f t="shared" si="5"/>
        <v>0</v>
      </c>
      <c r="Z362" s="19"/>
      <c r="AA362" s="19"/>
      <c r="AB362" s="19"/>
      <c r="AC362" s="19"/>
    </row>
    <row r="363" spans="1:29" x14ac:dyDescent="0.35">
      <c r="A363">
        <v>44</v>
      </c>
      <c r="B363">
        <v>7</v>
      </c>
      <c r="C363" s="20"/>
      <c r="E363" t="s">
        <v>33</v>
      </c>
      <c r="F363" s="3" t="s">
        <v>27</v>
      </c>
      <c r="G363" s="3" t="s">
        <v>28</v>
      </c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50"/>
      <c r="T363" s="22"/>
      <c r="U363" s="22"/>
      <c r="V363" s="22"/>
      <c r="W363" s="22"/>
      <c r="X363" s="22"/>
      <c r="Y363" s="39">
        <f t="shared" si="5"/>
        <v>0</v>
      </c>
      <c r="Z363" s="19"/>
      <c r="AA363" s="19"/>
      <c r="AB363" s="19"/>
      <c r="AC363" s="19"/>
    </row>
    <row r="364" spans="1:29" x14ac:dyDescent="0.35">
      <c r="A364">
        <v>44</v>
      </c>
      <c r="B364">
        <v>8</v>
      </c>
      <c r="C364" s="20"/>
      <c r="E364" t="s">
        <v>35</v>
      </c>
      <c r="F364" s="3" t="s">
        <v>27</v>
      </c>
      <c r="G364" s="3" t="s">
        <v>28</v>
      </c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50"/>
      <c r="T364" s="22"/>
      <c r="U364" s="22"/>
      <c r="V364" s="22"/>
      <c r="W364" s="22"/>
      <c r="X364" s="22"/>
      <c r="Y364" s="39">
        <f t="shared" si="5"/>
        <v>0</v>
      </c>
      <c r="Z364" s="19"/>
      <c r="AA364" s="19"/>
      <c r="AB364" s="19"/>
      <c r="AC364" s="19"/>
    </row>
    <row r="365" spans="1:29" x14ac:dyDescent="0.35">
      <c r="A365">
        <v>44</v>
      </c>
      <c r="C365" s="20"/>
      <c r="E365" s="21" t="s">
        <v>37</v>
      </c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49"/>
      <c r="T365" s="19"/>
      <c r="U365" s="19"/>
      <c r="V365" s="19"/>
      <c r="W365" s="19"/>
      <c r="X365" s="19"/>
      <c r="Y365" s="39">
        <f t="shared" si="5"/>
        <v>0</v>
      </c>
      <c r="Z365" s="19"/>
      <c r="AA365" s="19"/>
      <c r="AB365" s="19"/>
      <c r="AC365" s="19"/>
    </row>
    <row r="366" spans="1:29" x14ac:dyDescent="0.35">
      <c r="A366">
        <v>44</v>
      </c>
      <c r="B366">
        <v>9</v>
      </c>
      <c r="C366" s="20"/>
      <c r="E366" t="s">
        <v>26</v>
      </c>
      <c r="F366" s="3" t="s">
        <v>27</v>
      </c>
      <c r="G366" s="3" t="s">
        <v>28</v>
      </c>
      <c r="H366" s="19">
        <v>0</v>
      </c>
      <c r="I366" s="19">
        <v>0</v>
      </c>
      <c r="J366" s="19">
        <v>0</v>
      </c>
      <c r="K366" s="19">
        <v>0</v>
      </c>
      <c r="L366" s="19">
        <v>-9.9681156964656514E-2</v>
      </c>
      <c r="M366" s="19">
        <v>3.6131000000000002</v>
      </c>
      <c r="N366" s="19">
        <v>0</v>
      </c>
      <c r="O366" s="19">
        <v>0.48156400102248509</v>
      </c>
      <c r="P366" s="19">
        <v>0</v>
      </c>
      <c r="Q366" s="19">
        <v>0</v>
      </c>
      <c r="R366" s="19">
        <v>0</v>
      </c>
      <c r="S366" s="49">
        <v>0</v>
      </c>
      <c r="T366" s="19">
        <v>0</v>
      </c>
      <c r="U366" s="19">
        <v>0</v>
      </c>
      <c r="V366" s="19">
        <v>0</v>
      </c>
      <c r="W366" s="19">
        <v>0</v>
      </c>
      <c r="X366" s="19">
        <v>0</v>
      </c>
      <c r="Y366" s="39">
        <f t="shared" si="5"/>
        <v>3.9949828440578283</v>
      </c>
      <c r="Z366" s="19"/>
      <c r="AA366" s="19"/>
      <c r="AB366" s="19"/>
      <c r="AC366" s="19"/>
    </row>
    <row r="367" spans="1:29" x14ac:dyDescent="0.35">
      <c r="A367">
        <v>44</v>
      </c>
      <c r="B367">
        <v>10</v>
      </c>
      <c r="C367" s="20"/>
      <c r="E367" t="s">
        <v>29</v>
      </c>
      <c r="F367" s="3" t="s">
        <v>27</v>
      </c>
      <c r="G367" s="3" t="s">
        <v>28</v>
      </c>
      <c r="H367" s="19">
        <v>0</v>
      </c>
      <c r="I367" s="19">
        <v>0</v>
      </c>
      <c r="J367" s="19">
        <v>0</v>
      </c>
      <c r="K367" s="19">
        <v>0</v>
      </c>
      <c r="L367" s="19">
        <v>58.11629440877433</v>
      </c>
      <c r="M367" s="19">
        <v>7.4545999999999992</v>
      </c>
      <c r="N367" s="19">
        <v>-22.272299999999998</v>
      </c>
      <c r="O367" s="19">
        <v>0</v>
      </c>
      <c r="P367" s="19">
        <v>0</v>
      </c>
      <c r="Q367" s="19">
        <v>0</v>
      </c>
      <c r="R367" s="19">
        <v>0</v>
      </c>
      <c r="S367" s="49">
        <v>0</v>
      </c>
      <c r="T367" s="19">
        <v>0</v>
      </c>
      <c r="U367" s="19">
        <v>0</v>
      </c>
      <c r="V367" s="19">
        <v>0</v>
      </c>
      <c r="W367" s="19">
        <v>0</v>
      </c>
      <c r="X367" s="19">
        <v>5.6104922043400096</v>
      </c>
      <c r="Y367" s="39">
        <f t="shared" si="5"/>
        <v>48.909086613114347</v>
      </c>
      <c r="Z367" s="19"/>
      <c r="AA367" s="19"/>
      <c r="AB367" s="19"/>
      <c r="AC367" s="19"/>
    </row>
    <row r="368" spans="1:29" x14ac:dyDescent="0.35">
      <c r="A368">
        <v>44</v>
      </c>
      <c r="B368">
        <v>11</v>
      </c>
      <c r="C368" s="20"/>
      <c r="E368" t="s">
        <v>31</v>
      </c>
      <c r="F368" s="3" t="s">
        <v>27</v>
      </c>
      <c r="G368" s="3" t="s">
        <v>28</v>
      </c>
      <c r="H368" s="19">
        <v>0</v>
      </c>
      <c r="I368" s="19">
        <v>0</v>
      </c>
      <c r="J368" s="19">
        <v>0</v>
      </c>
      <c r="K368" s="19">
        <v>0</v>
      </c>
      <c r="L368" s="19">
        <v>12.808348779730665</v>
      </c>
      <c r="M368" s="19">
        <v>3.7358000000000002</v>
      </c>
      <c r="N368" s="19">
        <v>0</v>
      </c>
      <c r="O368" s="19">
        <v>4.0061324150220283</v>
      </c>
      <c r="P368" s="19">
        <v>0</v>
      </c>
      <c r="Q368" s="19">
        <v>0</v>
      </c>
      <c r="R368" s="19">
        <v>0</v>
      </c>
      <c r="S368" s="49">
        <v>0</v>
      </c>
      <c r="T368" s="19">
        <v>0</v>
      </c>
      <c r="U368" s="19">
        <v>0</v>
      </c>
      <c r="V368" s="19">
        <v>0</v>
      </c>
      <c r="W368" s="19">
        <v>0</v>
      </c>
      <c r="X368" s="19">
        <v>0</v>
      </c>
      <c r="Y368" s="39">
        <f t="shared" si="5"/>
        <v>20.550281194752692</v>
      </c>
      <c r="Z368" s="19"/>
      <c r="AA368" s="19"/>
      <c r="AB368" s="19"/>
      <c r="AC368" s="19"/>
    </row>
    <row r="369" spans="1:29" x14ac:dyDescent="0.35">
      <c r="A369">
        <v>44</v>
      </c>
      <c r="B369">
        <v>12</v>
      </c>
      <c r="C369" s="20"/>
      <c r="E369" t="s">
        <v>33</v>
      </c>
      <c r="F369" s="3" t="s">
        <v>27</v>
      </c>
      <c r="G369" s="3" t="s">
        <v>28</v>
      </c>
      <c r="H369" s="19">
        <v>0</v>
      </c>
      <c r="I369" s="19">
        <v>0</v>
      </c>
      <c r="J369" s="19">
        <v>0</v>
      </c>
      <c r="K369" s="19">
        <v>0</v>
      </c>
      <c r="L369" s="19">
        <v>0</v>
      </c>
      <c r="M369" s="19">
        <v>0</v>
      </c>
      <c r="N369" s="19">
        <v>0</v>
      </c>
      <c r="O369" s="19">
        <v>0</v>
      </c>
      <c r="P369" s="19">
        <v>0</v>
      </c>
      <c r="Q369" s="19">
        <v>0</v>
      </c>
      <c r="R369" s="19">
        <v>0</v>
      </c>
      <c r="S369" s="49">
        <v>0</v>
      </c>
      <c r="T369" s="19">
        <v>0</v>
      </c>
      <c r="U369" s="19">
        <v>0</v>
      </c>
      <c r="V369" s="19">
        <v>0</v>
      </c>
      <c r="W369" s="19">
        <v>0</v>
      </c>
      <c r="X369" s="19">
        <v>0</v>
      </c>
      <c r="Y369" s="39">
        <f t="shared" si="5"/>
        <v>0</v>
      </c>
      <c r="Z369" s="19"/>
      <c r="AA369" s="19"/>
      <c r="AB369" s="19"/>
      <c r="AC369" s="19"/>
    </row>
    <row r="370" spans="1:29" x14ac:dyDescent="0.35">
      <c r="A370">
        <v>44</v>
      </c>
      <c r="B370">
        <v>13</v>
      </c>
      <c r="C370" s="23"/>
      <c r="D370" s="65"/>
      <c r="E370" s="24" t="s">
        <v>35</v>
      </c>
      <c r="F370" s="3" t="s">
        <v>27</v>
      </c>
      <c r="G370" s="3" t="s">
        <v>28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51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39">
        <f t="shared" si="5"/>
        <v>0</v>
      </c>
      <c r="Z370" s="19"/>
      <c r="AA370" s="19"/>
      <c r="AB370" s="19"/>
      <c r="AC370" s="19"/>
    </row>
    <row r="371" spans="1:29" x14ac:dyDescent="0.35">
      <c r="C371" s="15">
        <v>31</v>
      </c>
      <c r="D371" s="67" t="s">
        <v>71</v>
      </c>
      <c r="E371" s="16" t="s">
        <v>25</v>
      </c>
      <c r="F371" s="17"/>
      <c r="G371" s="17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50"/>
      <c r="T371" s="22"/>
      <c r="U371" s="22"/>
      <c r="V371" s="22"/>
      <c r="W371" s="22"/>
      <c r="X371" s="22"/>
      <c r="Y371" s="39">
        <f t="shared" si="5"/>
        <v>0</v>
      </c>
      <c r="Z371" s="19"/>
      <c r="AA371" s="19"/>
      <c r="AB371" s="19"/>
      <c r="AC371" s="19"/>
    </row>
    <row r="372" spans="1:29" x14ac:dyDescent="0.35">
      <c r="A372">
        <v>45</v>
      </c>
      <c r="B372">
        <v>4</v>
      </c>
      <c r="C372" s="20"/>
      <c r="E372" t="s">
        <v>26</v>
      </c>
      <c r="F372" s="3" t="s">
        <v>27</v>
      </c>
      <c r="G372" s="3" t="s">
        <v>28</v>
      </c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50"/>
      <c r="T372" s="22"/>
      <c r="U372" s="22"/>
      <c r="V372" s="22"/>
      <c r="W372" s="22"/>
      <c r="X372" s="22"/>
      <c r="Y372" s="39">
        <f t="shared" si="5"/>
        <v>0</v>
      </c>
      <c r="Z372" s="19"/>
      <c r="AA372" s="19"/>
      <c r="AB372" s="19"/>
      <c r="AC372" s="19"/>
    </row>
    <row r="373" spans="1:29" x14ac:dyDescent="0.35">
      <c r="A373">
        <v>45</v>
      </c>
      <c r="B373">
        <v>5</v>
      </c>
      <c r="C373" s="20"/>
      <c r="E373" t="s">
        <v>29</v>
      </c>
      <c r="F373" s="3" t="s">
        <v>27</v>
      </c>
      <c r="G373" s="3" t="s">
        <v>28</v>
      </c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50"/>
      <c r="T373" s="22"/>
      <c r="U373" s="22"/>
      <c r="V373" s="22"/>
      <c r="W373" s="22"/>
      <c r="X373" s="22"/>
      <c r="Y373" s="39">
        <f t="shared" si="5"/>
        <v>0</v>
      </c>
      <c r="Z373" s="19"/>
      <c r="AA373" s="19"/>
      <c r="AB373" s="19"/>
      <c r="AC373" s="19"/>
    </row>
    <row r="374" spans="1:29" x14ac:dyDescent="0.35">
      <c r="A374">
        <v>45</v>
      </c>
      <c r="B374">
        <v>6</v>
      </c>
      <c r="C374" s="20"/>
      <c r="E374" t="s">
        <v>31</v>
      </c>
      <c r="F374" s="3" t="s">
        <v>27</v>
      </c>
      <c r="G374" s="3" t="s">
        <v>28</v>
      </c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50"/>
      <c r="T374" s="22"/>
      <c r="U374" s="22"/>
      <c r="V374" s="22"/>
      <c r="W374" s="22"/>
      <c r="X374" s="22"/>
      <c r="Y374" s="39">
        <f t="shared" si="5"/>
        <v>0</v>
      </c>
      <c r="Z374" s="19"/>
      <c r="AA374" s="19"/>
      <c r="AB374" s="19"/>
      <c r="AC374" s="19"/>
    </row>
    <row r="375" spans="1:29" x14ac:dyDescent="0.35">
      <c r="A375">
        <v>45</v>
      </c>
      <c r="B375">
        <v>7</v>
      </c>
      <c r="C375" s="20"/>
      <c r="E375" t="s">
        <v>33</v>
      </c>
      <c r="F375" s="3" t="s">
        <v>27</v>
      </c>
      <c r="G375" s="3" t="s">
        <v>28</v>
      </c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50"/>
      <c r="T375" s="22"/>
      <c r="U375" s="22"/>
      <c r="V375" s="22"/>
      <c r="W375" s="22"/>
      <c r="X375" s="22"/>
      <c r="Y375" s="39">
        <f t="shared" si="5"/>
        <v>0</v>
      </c>
      <c r="Z375" s="19"/>
      <c r="AA375" s="19"/>
      <c r="AB375" s="19"/>
      <c r="AC375" s="19"/>
    </row>
    <row r="376" spans="1:29" x14ac:dyDescent="0.35">
      <c r="A376">
        <v>45</v>
      </c>
      <c r="B376">
        <v>8</v>
      </c>
      <c r="C376" s="20"/>
      <c r="E376" t="s">
        <v>35</v>
      </c>
      <c r="F376" s="3" t="s">
        <v>27</v>
      </c>
      <c r="G376" s="3" t="s">
        <v>28</v>
      </c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50"/>
      <c r="T376" s="22"/>
      <c r="U376" s="22"/>
      <c r="V376" s="22"/>
      <c r="W376" s="22"/>
      <c r="X376" s="22"/>
      <c r="Y376" s="39">
        <f t="shared" si="5"/>
        <v>0</v>
      </c>
      <c r="Z376" s="19"/>
      <c r="AA376" s="19"/>
      <c r="AB376" s="19"/>
      <c r="AC376" s="19"/>
    </row>
    <row r="377" spans="1:29" x14ac:dyDescent="0.35">
      <c r="A377">
        <v>45</v>
      </c>
      <c r="C377" s="20"/>
      <c r="E377" s="21" t="s">
        <v>37</v>
      </c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49"/>
      <c r="T377" s="19"/>
      <c r="U377" s="19"/>
      <c r="V377" s="19"/>
      <c r="W377" s="19"/>
      <c r="X377" s="19"/>
      <c r="Y377" s="39">
        <f t="shared" si="5"/>
        <v>0</v>
      </c>
      <c r="Z377" s="19"/>
      <c r="AA377" s="19"/>
      <c r="AB377" s="19"/>
      <c r="AC377" s="19"/>
    </row>
    <row r="378" spans="1:29" x14ac:dyDescent="0.35">
      <c r="A378">
        <v>45</v>
      </c>
      <c r="B378">
        <v>9</v>
      </c>
      <c r="C378" s="20"/>
      <c r="E378" t="s">
        <v>26</v>
      </c>
      <c r="F378" s="3" t="s">
        <v>27</v>
      </c>
      <c r="G378" s="3" t="s">
        <v>28</v>
      </c>
      <c r="H378" s="19">
        <v>247.25229113268429</v>
      </c>
      <c r="I378" s="19">
        <v>63.582157632645917</v>
      </c>
      <c r="J378" s="19">
        <v>340.36099999999999</v>
      </c>
      <c r="K378" s="19">
        <v>144.38399999999999</v>
      </c>
      <c r="L378" s="19">
        <v>474.44499999999999</v>
      </c>
      <c r="M378" s="19">
        <v>167.29599999999999</v>
      </c>
      <c r="N378" s="19">
        <v>508.34742687647645</v>
      </c>
      <c r="O378" s="19">
        <v>727.0089971093762</v>
      </c>
      <c r="P378" s="19">
        <v>322.33999999999997</v>
      </c>
      <c r="Q378" s="19">
        <v>93.016999999999996</v>
      </c>
      <c r="R378" s="19">
        <v>678.38400000000001</v>
      </c>
      <c r="S378" s="49">
        <v>235.02120691679184</v>
      </c>
      <c r="T378" s="19">
        <v>150.875</v>
      </c>
      <c r="U378" s="19">
        <v>7.83</v>
      </c>
      <c r="V378" s="19">
        <v>16.368665946669289</v>
      </c>
      <c r="W378" s="19">
        <v>109.76016363022339</v>
      </c>
      <c r="X378" s="19">
        <v>24.991295339911531</v>
      </c>
      <c r="Y378" s="39">
        <f t="shared" si="5"/>
        <v>4311.2642045847788</v>
      </c>
      <c r="Z378" s="19"/>
      <c r="AA378" s="19"/>
      <c r="AB378" s="19"/>
      <c r="AC378" s="19"/>
    </row>
    <row r="379" spans="1:29" x14ac:dyDescent="0.35">
      <c r="A379">
        <v>45</v>
      </c>
      <c r="B379">
        <v>10</v>
      </c>
      <c r="C379" s="20"/>
      <c r="E379" t="s">
        <v>29</v>
      </c>
      <c r="F379" s="3" t="s">
        <v>27</v>
      </c>
      <c r="G379" s="3" t="s">
        <v>28</v>
      </c>
      <c r="H379" s="19">
        <v>3742.0795444823116</v>
      </c>
      <c r="I379" s="19">
        <v>34.978901148378156</v>
      </c>
      <c r="J379" s="19">
        <v>2259.0219999999999</v>
      </c>
      <c r="K379" s="19">
        <v>1421.5740000000001</v>
      </c>
      <c r="L379" s="19">
        <v>5148.4160000000002</v>
      </c>
      <c r="M379" s="19">
        <v>1707.0160000000001</v>
      </c>
      <c r="N379" s="19">
        <v>8206.1669653688987</v>
      </c>
      <c r="O379" s="19">
        <v>4045.9865987776352</v>
      </c>
      <c r="P379" s="19">
        <v>2146.268</v>
      </c>
      <c r="Q379" s="19">
        <v>1252.837</v>
      </c>
      <c r="R379" s="19">
        <v>2780.4409999999998</v>
      </c>
      <c r="S379" s="49">
        <v>1478.6881621528178</v>
      </c>
      <c r="T379" s="19">
        <v>493.815</v>
      </c>
      <c r="U379" s="19">
        <v>184.72</v>
      </c>
      <c r="V379" s="19">
        <v>317.65791863762303</v>
      </c>
      <c r="W379" s="19">
        <v>1554.1197930592405</v>
      </c>
      <c r="X379" s="19">
        <v>490.86224739619036</v>
      </c>
      <c r="Y379" s="39">
        <f t="shared" si="5"/>
        <v>37264.649131023092</v>
      </c>
      <c r="Z379" s="19"/>
      <c r="AA379" s="19"/>
      <c r="AB379" s="19"/>
      <c r="AC379" s="19"/>
    </row>
    <row r="380" spans="1:29" x14ac:dyDescent="0.35">
      <c r="A380">
        <v>45</v>
      </c>
      <c r="B380">
        <v>11</v>
      </c>
      <c r="C380" s="20"/>
      <c r="E380" t="s">
        <v>31</v>
      </c>
      <c r="F380" s="3" t="s">
        <v>27</v>
      </c>
      <c r="G380" s="3" t="s">
        <v>28</v>
      </c>
      <c r="H380" s="19">
        <v>5583.2178881531217</v>
      </c>
      <c r="I380" s="19">
        <v>8.0063958217874731</v>
      </c>
      <c r="J380" s="19">
        <v>2328.848</v>
      </c>
      <c r="K380" s="19">
        <v>4608.0810000000001</v>
      </c>
      <c r="L380" s="19">
        <v>5026.0990000000002</v>
      </c>
      <c r="M380" s="19">
        <v>2036.623</v>
      </c>
      <c r="N380" s="19">
        <v>6644.7202550435923</v>
      </c>
      <c r="O380" s="19">
        <v>8115.7342963904357</v>
      </c>
      <c r="P380" s="19">
        <v>4435.5600000000004</v>
      </c>
      <c r="Q380" s="19">
        <v>2605.1799999999998</v>
      </c>
      <c r="R380" s="19">
        <v>4902.5770000000002</v>
      </c>
      <c r="S380" s="49">
        <v>0</v>
      </c>
      <c r="T380" s="19">
        <v>0</v>
      </c>
      <c r="U380" s="19">
        <v>0</v>
      </c>
      <c r="V380" s="19">
        <v>0</v>
      </c>
      <c r="W380" s="19">
        <v>0</v>
      </c>
      <c r="X380" s="19">
        <v>0</v>
      </c>
      <c r="Y380" s="39">
        <f t="shared" si="5"/>
        <v>46294.64683540893</v>
      </c>
      <c r="Z380" s="19"/>
      <c r="AA380" s="19"/>
      <c r="AB380" s="19"/>
      <c r="AC380" s="19"/>
    </row>
    <row r="381" spans="1:29" x14ac:dyDescent="0.35">
      <c r="A381">
        <v>45</v>
      </c>
      <c r="B381">
        <v>12</v>
      </c>
      <c r="C381" s="20"/>
      <c r="E381" t="s">
        <v>33</v>
      </c>
      <c r="F381" s="3" t="s">
        <v>27</v>
      </c>
      <c r="G381" s="3" t="s">
        <v>28</v>
      </c>
      <c r="H381" s="19">
        <v>385.96691341086364</v>
      </c>
      <c r="I381" s="19">
        <v>0</v>
      </c>
      <c r="J381" s="19">
        <v>169.15299999999999</v>
      </c>
      <c r="K381" s="19">
        <v>260.19299999999998</v>
      </c>
      <c r="L381" s="19">
        <v>649.57399999999996</v>
      </c>
      <c r="M381" s="19">
        <v>90.977999999999994</v>
      </c>
      <c r="N381" s="19">
        <v>1894.9855310808582</v>
      </c>
      <c r="O381" s="19">
        <v>525.36807229701458</v>
      </c>
      <c r="P381" s="19">
        <v>256.43799999999999</v>
      </c>
      <c r="Q381" s="19">
        <v>124.873</v>
      </c>
      <c r="R381" s="19">
        <v>353.166</v>
      </c>
      <c r="S381" s="49">
        <v>0</v>
      </c>
      <c r="T381" s="19">
        <v>0</v>
      </c>
      <c r="U381" s="19">
        <v>0</v>
      </c>
      <c r="V381" s="19">
        <v>0</v>
      </c>
      <c r="W381" s="19">
        <v>0</v>
      </c>
      <c r="X381" s="19">
        <v>0</v>
      </c>
      <c r="Y381" s="39">
        <f t="shared" si="5"/>
        <v>4710.6955167887363</v>
      </c>
      <c r="Z381" s="19"/>
      <c r="AA381" s="19"/>
      <c r="AB381" s="19"/>
      <c r="AC381" s="19"/>
    </row>
    <row r="382" spans="1:29" x14ac:dyDescent="0.35">
      <c r="A382">
        <v>45</v>
      </c>
      <c r="B382">
        <v>13</v>
      </c>
      <c r="C382" s="23"/>
      <c r="D382" s="65"/>
      <c r="E382" s="24" t="s">
        <v>35</v>
      </c>
      <c r="F382" s="3" t="s">
        <v>27</v>
      </c>
      <c r="G382" s="3" t="s">
        <v>28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1690.8701837162585</v>
      </c>
      <c r="O382" s="25">
        <v>0</v>
      </c>
      <c r="P382" s="25">
        <v>0</v>
      </c>
      <c r="Q382" s="25">
        <v>0</v>
      </c>
      <c r="R382" s="25">
        <v>0</v>
      </c>
      <c r="S382" s="51">
        <v>0</v>
      </c>
      <c r="T382" s="25">
        <v>0</v>
      </c>
      <c r="U382" s="25">
        <v>27.864999999999998</v>
      </c>
      <c r="V382" s="25">
        <v>0</v>
      </c>
      <c r="W382" s="25">
        <v>0</v>
      </c>
      <c r="X382" s="25">
        <v>0</v>
      </c>
      <c r="Y382" s="39">
        <f t="shared" si="5"/>
        <v>1718.7351837162585</v>
      </c>
      <c r="Z382" s="19"/>
      <c r="AA382" s="19"/>
      <c r="AB382" s="19"/>
      <c r="AC382" s="19"/>
    </row>
    <row r="383" spans="1:29" x14ac:dyDescent="0.35">
      <c r="C383" s="15">
        <v>32</v>
      </c>
      <c r="D383" s="67" t="s">
        <v>72</v>
      </c>
      <c r="E383" s="16" t="s">
        <v>25</v>
      </c>
      <c r="F383" s="17"/>
      <c r="G383" s="17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50"/>
      <c r="T383" s="22"/>
      <c r="U383" s="22"/>
      <c r="V383" s="22"/>
      <c r="W383" s="22"/>
      <c r="X383" s="22"/>
      <c r="Y383" s="39">
        <f t="shared" si="5"/>
        <v>0</v>
      </c>
      <c r="Z383" s="19"/>
      <c r="AA383" s="19"/>
      <c r="AB383" s="19"/>
      <c r="AC383" s="19"/>
    </row>
    <row r="384" spans="1:29" x14ac:dyDescent="0.35">
      <c r="A384">
        <v>46</v>
      </c>
      <c r="B384">
        <v>4</v>
      </c>
      <c r="C384" s="20"/>
      <c r="E384" t="s">
        <v>26</v>
      </c>
      <c r="F384" s="3" t="s">
        <v>27</v>
      </c>
      <c r="G384" s="3" t="s">
        <v>28</v>
      </c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50"/>
      <c r="T384" s="22"/>
      <c r="U384" s="22"/>
      <c r="V384" s="22"/>
      <c r="W384" s="22"/>
      <c r="X384" s="22"/>
      <c r="Y384" s="39">
        <f t="shared" si="5"/>
        <v>0</v>
      </c>
      <c r="Z384" s="19"/>
      <c r="AA384" s="19"/>
      <c r="AB384" s="19"/>
      <c r="AC384" s="19"/>
    </row>
    <row r="385" spans="1:29" x14ac:dyDescent="0.35">
      <c r="A385">
        <v>46</v>
      </c>
      <c r="B385">
        <v>5</v>
      </c>
      <c r="C385" s="20"/>
      <c r="E385" t="s">
        <v>29</v>
      </c>
      <c r="F385" s="3" t="s">
        <v>27</v>
      </c>
      <c r="G385" s="3" t="s">
        <v>28</v>
      </c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50"/>
      <c r="T385" s="22"/>
      <c r="U385" s="22"/>
      <c r="V385" s="22"/>
      <c r="W385" s="22"/>
      <c r="X385" s="22"/>
      <c r="Y385" s="39">
        <f t="shared" si="5"/>
        <v>0</v>
      </c>
      <c r="Z385" s="19"/>
      <c r="AA385" s="19"/>
      <c r="AB385" s="19"/>
      <c r="AC385" s="19"/>
    </row>
    <row r="386" spans="1:29" x14ac:dyDescent="0.35">
      <c r="A386">
        <v>46</v>
      </c>
      <c r="B386">
        <v>6</v>
      </c>
      <c r="C386" s="20"/>
      <c r="E386" t="s">
        <v>31</v>
      </c>
      <c r="F386" s="3" t="s">
        <v>27</v>
      </c>
      <c r="G386" s="3" t="s">
        <v>28</v>
      </c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50"/>
      <c r="T386" s="22"/>
      <c r="U386" s="22"/>
      <c r="V386" s="22"/>
      <c r="W386" s="22"/>
      <c r="X386" s="22"/>
      <c r="Y386" s="39">
        <f t="shared" si="5"/>
        <v>0</v>
      </c>
      <c r="Z386" s="19"/>
      <c r="AA386" s="19"/>
      <c r="AB386" s="19"/>
      <c r="AC386" s="19"/>
    </row>
    <row r="387" spans="1:29" x14ac:dyDescent="0.35">
      <c r="A387">
        <v>46</v>
      </c>
      <c r="B387">
        <v>7</v>
      </c>
      <c r="C387" s="20"/>
      <c r="E387" t="s">
        <v>33</v>
      </c>
      <c r="F387" s="3" t="s">
        <v>27</v>
      </c>
      <c r="G387" s="3" t="s">
        <v>28</v>
      </c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50"/>
      <c r="T387" s="22"/>
      <c r="U387" s="22"/>
      <c r="V387" s="22"/>
      <c r="W387" s="22"/>
      <c r="X387" s="22"/>
      <c r="Y387" s="39">
        <f t="shared" si="5"/>
        <v>0</v>
      </c>
      <c r="Z387" s="19"/>
      <c r="AA387" s="19"/>
      <c r="AB387" s="19"/>
      <c r="AC387" s="19"/>
    </row>
    <row r="388" spans="1:29" x14ac:dyDescent="0.35">
      <c r="A388">
        <v>46</v>
      </c>
      <c r="B388">
        <v>8</v>
      </c>
      <c r="C388" s="20"/>
      <c r="E388" t="s">
        <v>35</v>
      </c>
      <c r="F388" s="3" t="s">
        <v>27</v>
      </c>
      <c r="G388" s="3" t="s">
        <v>28</v>
      </c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50"/>
      <c r="T388" s="22"/>
      <c r="U388" s="22"/>
      <c r="V388" s="22"/>
      <c r="W388" s="22"/>
      <c r="X388" s="22"/>
      <c r="Y388" s="39">
        <f t="shared" si="5"/>
        <v>0</v>
      </c>
      <c r="Z388" s="19"/>
      <c r="AA388" s="19"/>
      <c r="AB388" s="19"/>
      <c r="AC388" s="19"/>
    </row>
    <row r="389" spans="1:29" x14ac:dyDescent="0.35">
      <c r="A389">
        <v>46</v>
      </c>
      <c r="C389" s="20"/>
      <c r="E389" s="21" t="s">
        <v>37</v>
      </c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49"/>
      <c r="T389" s="19"/>
      <c r="U389" s="19"/>
      <c r="V389" s="19"/>
      <c r="W389" s="19"/>
      <c r="X389" s="19"/>
      <c r="Y389" s="39">
        <f t="shared" si="5"/>
        <v>0</v>
      </c>
      <c r="Z389" s="19"/>
      <c r="AA389" s="19"/>
      <c r="AB389" s="19"/>
      <c r="AC389" s="19"/>
    </row>
    <row r="390" spans="1:29" x14ac:dyDescent="0.35">
      <c r="A390">
        <v>46</v>
      </c>
      <c r="B390">
        <v>9</v>
      </c>
      <c r="C390" s="20"/>
      <c r="E390" t="s">
        <v>26</v>
      </c>
      <c r="F390" s="3" t="s">
        <v>27</v>
      </c>
      <c r="G390" s="3" t="s">
        <v>28</v>
      </c>
      <c r="H390" s="19">
        <v>244.99274772734316</v>
      </c>
      <c r="I390" s="19">
        <v>64.103067956118451</v>
      </c>
      <c r="J390" s="19">
        <v>342.43152982729998</v>
      </c>
      <c r="K390" s="19">
        <v>151.70326952009998</v>
      </c>
      <c r="L390" s="19">
        <v>482.82987134303534</v>
      </c>
      <c r="M390" s="19">
        <v>177.32939969999998</v>
      </c>
      <c r="N390" s="19">
        <v>513.44687785779456</v>
      </c>
      <c r="O390" s="19">
        <v>727.79598758658574</v>
      </c>
      <c r="P390" s="19">
        <v>314.88222079927999</v>
      </c>
      <c r="Q390" s="19">
        <v>90.78967424119999</v>
      </c>
      <c r="R390" s="19">
        <v>679.76414217636227</v>
      </c>
      <c r="S390" s="49">
        <v>236.46666717358491</v>
      </c>
      <c r="T390" s="19">
        <v>149.73985556650001</v>
      </c>
      <c r="U390" s="19">
        <v>7.7577129600000001</v>
      </c>
      <c r="V390" s="19">
        <v>16.501222899283476</v>
      </c>
      <c r="W390" s="19">
        <v>109.90903617846384</v>
      </c>
      <c r="X390" s="19">
        <v>24.906903081063707</v>
      </c>
      <c r="Y390" s="39">
        <f t="shared" si="5"/>
        <v>4335.3501865940161</v>
      </c>
      <c r="Z390" s="19"/>
      <c r="AA390" s="19"/>
      <c r="AB390" s="19"/>
      <c r="AC390" s="19"/>
    </row>
    <row r="391" spans="1:29" x14ac:dyDescent="0.35">
      <c r="A391">
        <v>46</v>
      </c>
      <c r="B391">
        <v>10</v>
      </c>
      <c r="C391" s="20"/>
      <c r="E391" t="s">
        <v>29</v>
      </c>
      <c r="F391" s="3" t="s">
        <v>27</v>
      </c>
      <c r="G391" s="3" t="s">
        <v>28</v>
      </c>
      <c r="H391" s="19">
        <v>3802.0308731921054</v>
      </c>
      <c r="I391" s="19">
        <v>36.807962205550957</v>
      </c>
      <c r="J391" s="19">
        <v>2261.0328580482401</v>
      </c>
      <c r="K391" s="19">
        <v>1467.07896142905</v>
      </c>
      <c r="L391" s="19">
        <v>5252.7235634087747</v>
      </c>
      <c r="M391" s="19">
        <v>1719.5815235</v>
      </c>
      <c r="N391" s="19">
        <v>8168.0751874298867</v>
      </c>
      <c r="O391" s="19">
        <v>4054.202686316758</v>
      </c>
      <c r="P391" s="19">
        <v>2158.5547272957801</v>
      </c>
      <c r="Q391" s="19">
        <v>1261.4511105341201</v>
      </c>
      <c r="R391" s="19">
        <v>2797.1465531777517</v>
      </c>
      <c r="S391" s="49">
        <v>1492.1859882499141</v>
      </c>
      <c r="T391" s="19">
        <v>497.42780413691997</v>
      </c>
      <c r="U391" s="19">
        <v>183.59977321</v>
      </c>
      <c r="V391" s="19">
        <v>319.2303229824002</v>
      </c>
      <c r="W391" s="19">
        <v>1561.246891394364</v>
      </c>
      <c r="X391" s="19">
        <v>496.77661651922915</v>
      </c>
      <c r="Y391" s="39">
        <f t="shared" si="5"/>
        <v>37529.153403030854</v>
      </c>
      <c r="Z391" s="19"/>
      <c r="AA391" s="19"/>
      <c r="AB391" s="19"/>
      <c r="AC391" s="19"/>
    </row>
    <row r="392" spans="1:29" x14ac:dyDescent="0.35">
      <c r="A392">
        <v>46</v>
      </c>
      <c r="B392">
        <v>11</v>
      </c>
      <c r="C392" s="20"/>
      <c r="E392" t="s">
        <v>31</v>
      </c>
      <c r="F392" s="3" t="s">
        <v>27</v>
      </c>
      <c r="G392" s="3" t="s">
        <v>28</v>
      </c>
      <c r="H392" s="19">
        <v>5527.1301612709594</v>
      </c>
      <c r="I392" s="19">
        <v>8.9678457451708375</v>
      </c>
      <c r="J392" s="19">
        <v>2329.2504127249999</v>
      </c>
      <c r="K392" s="19">
        <v>4697.2700152854804</v>
      </c>
      <c r="L392" s="19">
        <v>5001.2466587797308</v>
      </c>
      <c r="M392" s="19">
        <v>2038.6265856</v>
      </c>
      <c r="N392" s="19">
        <v>6657.5519545326861</v>
      </c>
      <c r="O392" s="19">
        <v>8145.5375604189967</v>
      </c>
      <c r="P392" s="19">
        <v>4437.1032979596002</v>
      </c>
      <c r="Q392" s="19">
        <v>2599.2313946912</v>
      </c>
      <c r="R392" s="19">
        <v>4918.877660428564</v>
      </c>
      <c r="S392" s="49">
        <v>0</v>
      </c>
      <c r="T392" s="19">
        <v>0</v>
      </c>
      <c r="U392" s="19">
        <v>0</v>
      </c>
      <c r="V392" s="19">
        <v>0</v>
      </c>
      <c r="W392" s="19">
        <v>0</v>
      </c>
      <c r="X392" s="19">
        <v>0</v>
      </c>
      <c r="Y392" s="39">
        <f t="shared" ref="Y392:Y394" si="6">SUM(H392:X392)</f>
        <v>46360.793547437395</v>
      </c>
      <c r="Z392" s="19"/>
      <c r="AA392" s="19"/>
      <c r="AB392" s="19"/>
      <c r="AC392" s="19"/>
    </row>
    <row r="393" spans="1:29" x14ac:dyDescent="0.35">
      <c r="A393">
        <v>46</v>
      </c>
      <c r="B393">
        <v>12</v>
      </c>
      <c r="C393" s="20"/>
      <c r="E393" t="s">
        <v>33</v>
      </c>
      <c r="F393" s="3" t="s">
        <v>27</v>
      </c>
      <c r="G393" s="3" t="s">
        <v>28</v>
      </c>
      <c r="H393" s="19">
        <v>385.97648659119182</v>
      </c>
      <c r="I393" s="19">
        <v>0</v>
      </c>
      <c r="J393" s="19">
        <v>168.88318981</v>
      </c>
      <c r="K393" s="19">
        <v>260.74978245</v>
      </c>
      <c r="L393" s="19">
        <v>645.58024999999998</v>
      </c>
      <c r="M393" s="19">
        <v>90.977999999999994</v>
      </c>
      <c r="N393" s="19">
        <v>1885.4861487421754</v>
      </c>
      <c r="O393" s="19">
        <v>524.70666115872166</v>
      </c>
      <c r="P393" s="19">
        <v>256.49536037499996</v>
      </c>
      <c r="Q393" s="19">
        <v>124.873</v>
      </c>
      <c r="R393" s="19">
        <v>354.74716226615061</v>
      </c>
      <c r="S393" s="49">
        <v>0</v>
      </c>
      <c r="T393" s="19">
        <v>0</v>
      </c>
      <c r="U393" s="19">
        <v>0</v>
      </c>
      <c r="V393" s="19">
        <v>0</v>
      </c>
      <c r="W393" s="19">
        <v>0</v>
      </c>
      <c r="X393" s="19">
        <v>0</v>
      </c>
      <c r="Y393" s="39">
        <f t="shared" si="6"/>
        <v>4698.476041393239</v>
      </c>
      <c r="Z393" s="19"/>
      <c r="AA393" s="19"/>
      <c r="AB393" s="19"/>
      <c r="AC393" s="19"/>
    </row>
    <row r="394" spans="1:29" x14ac:dyDescent="0.35">
      <c r="A394">
        <v>46</v>
      </c>
      <c r="B394">
        <v>13</v>
      </c>
      <c r="C394" s="23"/>
      <c r="D394" s="65"/>
      <c r="E394" s="24" t="s">
        <v>35</v>
      </c>
      <c r="F394" s="29" t="s">
        <v>27</v>
      </c>
      <c r="G394" s="29" t="s">
        <v>28</v>
      </c>
      <c r="H394" s="30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1690.8701837162585</v>
      </c>
      <c r="O394" s="25">
        <v>0</v>
      </c>
      <c r="P394" s="25">
        <v>0</v>
      </c>
      <c r="Q394" s="25">
        <v>0</v>
      </c>
      <c r="R394" s="25">
        <v>0</v>
      </c>
      <c r="S394" s="51">
        <v>0</v>
      </c>
      <c r="T394" s="25">
        <v>0</v>
      </c>
      <c r="U394" s="25">
        <v>27.864999999999998</v>
      </c>
      <c r="V394" s="25">
        <v>0</v>
      </c>
      <c r="W394" s="25">
        <v>0</v>
      </c>
      <c r="X394" s="25">
        <v>0</v>
      </c>
      <c r="Y394" s="39">
        <f t="shared" si="6"/>
        <v>1718.7351837162585</v>
      </c>
      <c r="Z394" s="19"/>
      <c r="AA394" s="19"/>
      <c r="AB394" s="19"/>
      <c r="AC394" s="19"/>
    </row>
    <row r="397" spans="1:29" x14ac:dyDescent="0.35">
      <c r="E397" s="21" t="s">
        <v>37</v>
      </c>
    </row>
    <row r="398" spans="1:29" x14ac:dyDescent="0.35">
      <c r="R398" s="1"/>
    </row>
    <row r="399" spans="1:29" x14ac:dyDescent="0.35">
      <c r="E399" s="31" t="s">
        <v>73</v>
      </c>
      <c r="R399" s="1"/>
    </row>
    <row r="400" spans="1:29" x14ac:dyDescent="0.35">
      <c r="E400" s="21" t="s">
        <v>32</v>
      </c>
      <c r="R400" s="1"/>
    </row>
    <row r="401" spans="5:24" x14ac:dyDescent="0.35">
      <c r="E401" t="s">
        <v>26</v>
      </c>
      <c r="H401" s="19">
        <f>+H61</f>
        <v>105.77223625882662</v>
      </c>
      <c r="I401" s="19">
        <f t="shared" ref="I401:X404" si="7">+I61</f>
        <v>17.284930715837</v>
      </c>
      <c r="J401" s="19">
        <f t="shared" si="7"/>
        <v>130.352</v>
      </c>
      <c r="K401" s="19">
        <f t="shared" si="7"/>
        <v>81.225999999999999</v>
      </c>
      <c r="L401" s="19">
        <f t="shared" si="7"/>
        <v>224.80099999999999</v>
      </c>
      <c r="M401" s="19">
        <f t="shared" si="7"/>
        <v>74.345000000000013</v>
      </c>
      <c r="N401" s="19">
        <f t="shared" si="7"/>
        <v>226.36799999999999</v>
      </c>
      <c r="O401" s="19">
        <f t="shared" si="7"/>
        <v>127.19009355897255</v>
      </c>
      <c r="P401" s="19">
        <f t="shared" si="7"/>
        <v>140.89400000000001</v>
      </c>
      <c r="Q401" s="19">
        <f t="shared" si="7"/>
        <v>33.043999999999997</v>
      </c>
      <c r="R401" s="19">
        <f t="shared" si="7"/>
        <v>127.21</v>
      </c>
      <c r="S401" s="49">
        <f t="shared" si="7"/>
        <v>66.474806335510934</v>
      </c>
      <c r="T401" s="19">
        <f t="shared" si="7"/>
        <v>31.792999999999999</v>
      </c>
      <c r="U401" s="19">
        <f t="shared" si="7"/>
        <v>12.683000000000002</v>
      </c>
      <c r="V401" s="19">
        <f t="shared" si="7"/>
        <v>15.081608688656445</v>
      </c>
      <c r="W401" s="19">
        <f t="shared" si="7"/>
        <v>56.491420976599997</v>
      </c>
      <c r="X401" s="19">
        <f t="shared" si="7"/>
        <v>23.958428939522829</v>
      </c>
    </row>
    <row r="402" spans="5:24" x14ac:dyDescent="0.35">
      <c r="E402" t="s">
        <v>29</v>
      </c>
      <c r="H402" s="19">
        <f t="shared" ref="H402:W404" si="8">+H62</f>
        <v>1247.1359413672508</v>
      </c>
      <c r="I402" s="19">
        <f t="shared" si="8"/>
        <v>74.945937811863885</v>
      </c>
      <c r="J402" s="19">
        <f t="shared" si="8"/>
        <v>772.36800000000005</v>
      </c>
      <c r="K402" s="19">
        <f t="shared" si="8"/>
        <v>739.03700000000003</v>
      </c>
      <c r="L402" s="19">
        <f t="shared" si="8"/>
        <v>1626.0830000000001</v>
      </c>
      <c r="M402" s="19">
        <f t="shared" si="8"/>
        <v>508.60300000000001</v>
      </c>
      <c r="N402" s="19">
        <f t="shared" si="8"/>
        <v>2717.6439999999998</v>
      </c>
      <c r="O402" s="19">
        <f t="shared" si="8"/>
        <v>1564.2812468529303</v>
      </c>
      <c r="P402" s="19">
        <f t="shared" si="8"/>
        <v>715.70700000000011</v>
      </c>
      <c r="Q402" s="19">
        <f t="shared" si="8"/>
        <v>367.99099999999999</v>
      </c>
      <c r="R402" s="19">
        <f t="shared" si="8"/>
        <v>1080.3029999999999</v>
      </c>
      <c r="S402" s="49">
        <f t="shared" si="8"/>
        <v>785.9058164464501</v>
      </c>
      <c r="T402" s="19">
        <f t="shared" si="8"/>
        <v>230.66900000000001</v>
      </c>
      <c r="U402" s="19">
        <f t="shared" si="8"/>
        <v>76.816000000000003</v>
      </c>
      <c r="V402" s="19">
        <f t="shared" si="8"/>
        <v>149.57598573581623</v>
      </c>
      <c r="W402" s="19">
        <f t="shared" si="8"/>
        <v>453.81055355940003</v>
      </c>
      <c r="X402" s="19">
        <f t="shared" si="7"/>
        <v>290.69846380751619</v>
      </c>
    </row>
    <row r="403" spans="5:24" x14ac:dyDescent="0.35">
      <c r="E403" t="s">
        <v>31</v>
      </c>
      <c r="H403" s="19">
        <f t="shared" si="8"/>
        <v>1304.9931344600161</v>
      </c>
      <c r="I403" s="19">
        <f t="shared" si="7"/>
        <v>18.275355689695999</v>
      </c>
      <c r="J403" s="19">
        <f t="shared" si="7"/>
        <v>558.32899999999995</v>
      </c>
      <c r="K403" s="19">
        <f t="shared" si="7"/>
        <v>1511.0939999999998</v>
      </c>
      <c r="L403" s="19">
        <f t="shared" si="7"/>
        <v>1542.203</v>
      </c>
      <c r="M403" s="19">
        <f t="shared" si="7"/>
        <v>554.65699999999993</v>
      </c>
      <c r="N403" s="19">
        <f t="shared" si="7"/>
        <v>2326.5069999999996</v>
      </c>
      <c r="O403" s="19">
        <f t="shared" si="7"/>
        <v>1845.8318520290254</v>
      </c>
      <c r="P403" s="19">
        <f t="shared" si="7"/>
        <v>764.31600000000003</v>
      </c>
      <c r="Q403" s="19">
        <f t="shared" si="7"/>
        <v>737.74700000000007</v>
      </c>
      <c r="R403" s="19">
        <f t="shared" si="7"/>
        <v>1195.4459999999999</v>
      </c>
      <c r="S403" s="49">
        <f t="shared" si="7"/>
        <v>0</v>
      </c>
      <c r="T403" s="19">
        <f t="shared" si="7"/>
        <v>0</v>
      </c>
      <c r="U403" s="19">
        <f t="shared" si="7"/>
        <v>0</v>
      </c>
      <c r="V403" s="19">
        <f t="shared" si="7"/>
        <v>0</v>
      </c>
      <c r="W403" s="19">
        <f t="shared" si="7"/>
        <v>0</v>
      </c>
      <c r="X403" s="19">
        <f t="shared" si="7"/>
        <v>0</v>
      </c>
    </row>
    <row r="404" spans="5:24" x14ac:dyDescent="0.35">
      <c r="E404" t="s">
        <v>33</v>
      </c>
      <c r="H404" s="19">
        <f t="shared" si="8"/>
        <v>246.32004525876908</v>
      </c>
      <c r="I404" s="19">
        <f t="shared" si="7"/>
        <v>1.2383638246999999</v>
      </c>
      <c r="J404" s="19">
        <f t="shared" si="7"/>
        <v>8.702</v>
      </c>
      <c r="K404" s="19">
        <f t="shared" si="7"/>
        <v>135.274</v>
      </c>
      <c r="L404" s="19">
        <f t="shared" si="7"/>
        <v>208.24100000000001</v>
      </c>
      <c r="M404" s="19">
        <f t="shared" si="7"/>
        <v>61.945999999999998</v>
      </c>
      <c r="N404" s="19">
        <f t="shared" si="7"/>
        <v>304.06299999999999</v>
      </c>
      <c r="O404" s="19">
        <f t="shared" si="7"/>
        <v>197.45107210293537</v>
      </c>
      <c r="P404" s="19">
        <f t="shared" si="7"/>
        <v>101.20299999999999</v>
      </c>
      <c r="Q404" s="19">
        <f t="shared" si="7"/>
        <v>103.232</v>
      </c>
      <c r="R404" s="19">
        <f t="shared" si="7"/>
        <v>155.887</v>
      </c>
      <c r="S404" s="49">
        <f t="shared" si="7"/>
        <v>0</v>
      </c>
      <c r="T404" s="19">
        <f t="shared" si="7"/>
        <v>0</v>
      </c>
      <c r="U404" s="19">
        <f t="shared" si="7"/>
        <v>0</v>
      </c>
      <c r="V404" s="19">
        <f t="shared" si="7"/>
        <v>0</v>
      </c>
      <c r="W404" s="19">
        <f t="shared" si="7"/>
        <v>0</v>
      </c>
      <c r="X404" s="19">
        <f t="shared" si="7"/>
        <v>0</v>
      </c>
    </row>
    <row r="405" spans="5:24" x14ac:dyDescent="0.35">
      <c r="R405" s="1"/>
    </row>
    <row r="406" spans="5:24" x14ac:dyDescent="0.35">
      <c r="E406" s="21" t="s">
        <v>30</v>
      </c>
      <c r="R406" s="1"/>
    </row>
    <row r="407" spans="5:24" x14ac:dyDescent="0.35">
      <c r="E407" t="s">
        <v>26</v>
      </c>
      <c r="H407" s="19">
        <f>+H13</f>
        <v>117.91504099904095</v>
      </c>
      <c r="I407" s="19">
        <f t="shared" ref="I407:X410" si="9">+I13</f>
        <v>11.397979549272179</v>
      </c>
      <c r="J407" s="19">
        <f t="shared" si="9"/>
        <v>74.893000000000001</v>
      </c>
      <c r="K407" s="19">
        <f t="shared" si="9"/>
        <v>51.5</v>
      </c>
      <c r="L407" s="19">
        <f t="shared" si="9"/>
        <v>166.17599999999999</v>
      </c>
      <c r="M407" s="19">
        <f t="shared" si="9"/>
        <v>30.376999999999999</v>
      </c>
      <c r="N407" s="19">
        <f t="shared" si="9"/>
        <v>273.04630767717981</v>
      </c>
      <c r="O407" s="19">
        <f t="shared" si="9"/>
        <v>129.76926156348026</v>
      </c>
      <c r="P407" s="19">
        <f t="shared" si="9"/>
        <v>168.584</v>
      </c>
      <c r="Q407" s="19">
        <f t="shared" si="9"/>
        <v>50.557000000000002</v>
      </c>
      <c r="R407" s="19">
        <f t="shared" si="9"/>
        <v>112.851</v>
      </c>
      <c r="S407" s="49">
        <f t="shared" si="9"/>
        <v>135.18237883209855</v>
      </c>
      <c r="T407" s="19">
        <f t="shared" si="9"/>
        <v>43.494999999999997</v>
      </c>
      <c r="U407" s="19">
        <f t="shared" si="9"/>
        <v>15.015000000000001</v>
      </c>
      <c r="V407" s="19">
        <f t="shared" si="9"/>
        <v>13.608607779627944</v>
      </c>
      <c r="W407" s="19">
        <f t="shared" si="9"/>
        <v>67.892081495519065</v>
      </c>
      <c r="X407" s="19">
        <f t="shared" si="9"/>
        <v>25.045750824114162</v>
      </c>
    </row>
    <row r="408" spans="5:24" x14ac:dyDescent="0.35">
      <c r="E408" t="s">
        <v>29</v>
      </c>
      <c r="H408" s="19">
        <f t="shared" ref="H408:W410" si="10">+H14</f>
        <v>1208.8583919942614</v>
      </c>
      <c r="I408" s="19">
        <f t="shared" si="10"/>
        <v>62.806212361936943</v>
      </c>
      <c r="J408" s="19">
        <f t="shared" si="10"/>
        <v>804.73</v>
      </c>
      <c r="K408" s="19">
        <f t="shared" si="10"/>
        <v>530.63400000000001</v>
      </c>
      <c r="L408" s="19">
        <f t="shared" si="10"/>
        <v>1393.62</v>
      </c>
      <c r="M408" s="19">
        <f t="shared" si="10"/>
        <v>458.00400000000002</v>
      </c>
      <c r="N408" s="19">
        <f t="shared" si="10"/>
        <v>2395.7579999999998</v>
      </c>
      <c r="O408" s="19">
        <f t="shared" si="10"/>
        <v>1196.1524084980199</v>
      </c>
      <c r="P408" s="19">
        <f t="shared" si="10"/>
        <v>687.41599999999994</v>
      </c>
      <c r="Q408" s="19">
        <f t="shared" si="10"/>
        <v>299.84199999999998</v>
      </c>
      <c r="R408" s="19">
        <f t="shared" si="10"/>
        <v>942.04600000000005</v>
      </c>
      <c r="S408" s="49">
        <f t="shared" si="10"/>
        <v>718.89091636307103</v>
      </c>
      <c r="T408" s="19">
        <f t="shared" si="10"/>
        <v>200.39099999999999</v>
      </c>
      <c r="U408" s="19">
        <f t="shared" si="10"/>
        <v>91.632999999999996</v>
      </c>
      <c r="V408" s="19">
        <f t="shared" si="10"/>
        <v>135.87035787654995</v>
      </c>
      <c r="W408" s="19">
        <f t="shared" si="10"/>
        <v>397.73255503955278</v>
      </c>
      <c r="X408" s="19">
        <f t="shared" si="9"/>
        <v>303.1358898146828</v>
      </c>
    </row>
    <row r="409" spans="5:24" x14ac:dyDescent="0.35">
      <c r="E409" t="s">
        <v>31</v>
      </c>
      <c r="H409" s="19">
        <f t="shared" si="10"/>
        <v>1471.5011757465882</v>
      </c>
      <c r="I409" s="19">
        <f t="shared" si="9"/>
        <v>14.429851252455439</v>
      </c>
      <c r="J409" s="19">
        <f t="shared" si="9"/>
        <v>551.58399999999995</v>
      </c>
      <c r="K409" s="19">
        <f t="shared" si="9"/>
        <v>1277.912</v>
      </c>
      <c r="L409" s="19">
        <f t="shared" si="9"/>
        <v>1748.902</v>
      </c>
      <c r="M409" s="19">
        <f t="shared" si="9"/>
        <v>522.61900000000003</v>
      </c>
      <c r="N409" s="19">
        <f t="shared" si="9"/>
        <v>2439.0437311183459</v>
      </c>
      <c r="O409" s="19">
        <f t="shared" si="9"/>
        <v>1371.6980515449129</v>
      </c>
      <c r="P409" s="19">
        <f t="shared" si="9"/>
        <v>814.91</v>
      </c>
      <c r="Q409" s="19">
        <f t="shared" si="9"/>
        <v>840.69299999999998</v>
      </c>
      <c r="R409" s="19">
        <f t="shared" si="9"/>
        <v>1573.123</v>
      </c>
      <c r="S409" s="49">
        <f t="shared" si="9"/>
        <v>0</v>
      </c>
      <c r="T409" s="19">
        <f t="shared" si="9"/>
        <v>0</v>
      </c>
      <c r="U409" s="19">
        <f t="shared" si="9"/>
        <v>0</v>
      </c>
      <c r="V409" s="19">
        <f t="shared" si="9"/>
        <v>0</v>
      </c>
      <c r="W409" s="19">
        <f t="shared" si="9"/>
        <v>0</v>
      </c>
      <c r="X409" s="19">
        <f t="shared" si="9"/>
        <v>0</v>
      </c>
    </row>
    <row r="410" spans="5:24" x14ac:dyDescent="0.35">
      <c r="E410" t="s">
        <v>33</v>
      </c>
      <c r="H410" s="19">
        <f t="shared" si="10"/>
        <v>262.87453468566412</v>
      </c>
      <c r="I410" s="19">
        <f t="shared" si="9"/>
        <v>2.1218570610922214</v>
      </c>
      <c r="J410" s="19">
        <f t="shared" si="9"/>
        <v>50.978999999999999</v>
      </c>
      <c r="K410" s="19">
        <f t="shared" si="9"/>
        <v>143.214</v>
      </c>
      <c r="L410" s="19">
        <f t="shared" si="9"/>
        <v>200.63800000000001</v>
      </c>
      <c r="M410" s="19">
        <f t="shared" si="9"/>
        <v>59.152000000000001</v>
      </c>
      <c r="N410" s="19">
        <f t="shared" si="9"/>
        <v>284.02239954129675</v>
      </c>
      <c r="O410" s="19">
        <f t="shared" si="9"/>
        <v>225.17017493372492</v>
      </c>
      <c r="P410" s="19">
        <f t="shared" si="9"/>
        <v>82.222999999999999</v>
      </c>
      <c r="Q410" s="19">
        <f t="shared" si="9"/>
        <v>71.521000000000001</v>
      </c>
      <c r="R410" s="19">
        <f t="shared" si="9"/>
        <v>195.53200000000001</v>
      </c>
      <c r="S410" s="49">
        <f t="shared" si="9"/>
        <v>0</v>
      </c>
      <c r="T410" s="19">
        <f t="shared" si="9"/>
        <v>0</v>
      </c>
      <c r="U410" s="19">
        <f t="shared" si="9"/>
        <v>0</v>
      </c>
      <c r="V410" s="19">
        <f t="shared" si="9"/>
        <v>0</v>
      </c>
      <c r="W410" s="19">
        <f t="shared" si="9"/>
        <v>0</v>
      </c>
      <c r="X410" s="19">
        <f t="shared" si="9"/>
        <v>0</v>
      </c>
    </row>
    <row r="411" spans="5:24" x14ac:dyDescent="0.35">
      <c r="R411" s="1"/>
    </row>
    <row r="412" spans="5:24" x14ac:dyDescent="0.35">
      <c r="E412" s="68" t="s">
        <v>74</v>
      </c>
      <c r="R412" s="1"/>
    </row>
    <row r="413" spans="5:24" x14ac:dyDescent="0.35">
      <c r="E413" t="s">
        <v>26</v>
      </c>
      <c r="H413" s="19">
        <f>+H97</f>
        <v>-12.142804740214331</v>
      </c>
      <c r="I413" s="19">
        <f t="shared" ref="I413:X416" si="11">+I97</f>
        <v>4.2810576287731665</v>
      </c>
      <c r="J413" s="19">
        <f t="shared" si="11"/>
        <v>55.459000000000003</v>
      </c>
      <c r="K413" s="19">
        <f t="shared" si="11"/>
        <v>41.838000000000001</v>
      </c>
      <c r="L413" s="19">
        <f t="shared" si="11"/>
        <v>58.625</v>
      </c>
      <c r="M413" s="19">
        <f t="shared" si="11"/>
        <v>40.594000000000015</v>
      </c>
      <c r="N413" s="32">
        <f>+N73</f>
        <v>-46.678307677179816</v>
      </c>
      <c r="O413" s="19">
        <f t="shared" si="11"/>
        <v>0.52838200000000013</v>
      </c>
      <c r="P413" s="19">
        <f t="shared" si="11"/>
        <v>-34.620999999999995</v>
      </c>
      <c r="Q413" s="19">
        <f t="shared" si="11"/>
        <v>-11.340000000000005</v>
      </c>
      <c r="R413" s="19">
        <f t="shared" si="11"/>
        <v>14.358999999999995</v>
      </c>
      <c r="S413" s="49">
        <f t="shared" si="11"/>
        <v>5.2356082064860061</v>
      </c>
      <c r="T413" s="19">
        <f t="shared" si="11"/>
        <v>-8.0039999999999978</v>
      </c>
      <c r="U413" s="19">
        <f t="shared" si="11"/>
        <v>-1.4139999999999988</v>
      </c>
      <c r="V413" s="19">
        <f t="shared" si="11"/>
        <v>1.4730009090285012</v>
      </c>
      <c r="W413" s="19">
        <f t="shared" si="11"/>
        <v>-0.20066051891906866</v>
      </c>
      <c r="X413" s="19">
        <f t="shared" si="11"/>
        <v>1.9999999999731344E-4</v>
      </c>
    </row>
    <row r="414" spans="5:24" x14ac:dyDescent="0.35">
      <c r="E414" t="s">
        <v>29</v>
      </c>
      <c r="H414" s="19">
        <f t="shared" ref="H414:W416" si="12">+H98</f>
        <v>297.45949285833876</v>
      </c>
      <c r="I414" s="19">
        <f t="shared" si="12"/>
        <v>13.579797146617413</v>
      </c>
      <c r="J414" s="19">
        <f t="shared" si="12"/>
        <v>15.695000000000036</v>
      </c>
      <c r="K414" s="19">
        <f t="shared" si="12"/>
        <v>250.79300000000001</v>
      </c>
      <c r="L414" s="19">
        <f t="shared" si="12"/>
        <v>232.46300000000019</v>
      </c>
      <c r="M414" s="19">
        <f t="shared" si="12"/>
        <v>29.41899999999999</v>
      </c>
      <c r="N414" s="32">
        <f t="shared" ref="N414:N416" si="13">+N74</f>
        <v>321.88599999999997</v>
      </c>
      <c r="O414" s="19">
        <f t="shared" si="12"/>
        <v>63.667242572096029</v>
      </c>
      <c r="P414" s="19">
        <f t="shared" si="12"/>
        <v>69.153000000000162</v>
      </c>
      <c r="Q414" s="19">
        <f t="shared" si="12"/>
        <v>68.149000000000001</v>
      </c>
      <c r="R414" s="19">
        <f t="shared" si="12"/>
        <v>138.25699999999983</v>
      </c>
      <c r="S414" s="49">
        <f t="shared" si="12"/>
        <v>72.02195048148748</v>
      </c>
      <c r="T414" s="19">
        <f t="shared" si="12"/>
        <v>30.256000000000022</v>
      </c>
      <c r="U414" s="19">
        <f t="shared" si="12"/>
        <v>-8.7509999999999941</v>
      </c>
      <c r="V414" s="19">
        <f t="shared" si="12"/>
        <v>13.705627859266286</v>
      </c>
      <c r="W414" s="19">
        <f t="shared" si="12"/>
        <v>58.889998519847254</v>
      </c>
      <c r="X414" s="19">
        <f t="shared" si="11"/>
        <v>3.2903368989817192</v>
      </c>
    </row>
    <row r="415" spans="5:24" x14ac:dyDescent="0.35">
      <c r="E415" t="s">
        <v>31</v>
      </c>
      <c r="H415" s="19">
        <f t="shared" si="12"/>
        <v>-166.50804128657205</v>
      </c>
      <c r="I415" s="19">
        <f t="shared" si="11"/>
        <v>3.8455044372405602</v>
      </c>
      <c r="J415" s="19">
        <f t="shared" si="11"/>
        <v>6.7450000000000045</v>
      </c>
      <c r="K415" s="19">
        <f t="shared" si="11"/>
        <v>383.46199999999976</v>
      </c>
      <c r="L415" s="19">
        <f t="shared" si="11"/>
        <v>-169.40900000000008</v>
      </c>
      <c r="M415" s="19">
        <f t="shared" si="11"/>
        <v>-6.958000000000105</v>
      </c>
      <c r="N415" s="32">
        <f t="shared" si="13"/>
        <v>-112.53673111834632</v>
      </c>
      <c r="O415" s="19">
        <f t="shared" si="11"/>
        <v>123.37145939870197</v>
      </c>
      <c r="P415" s="19">
        <f t="shared" si="11"/>
        <v>16.662000000000063</v>
      </c>
      <c r="Q415" s="19">
        <f t="shared" si="11"/>
        <v>-14.403999999999911</v>
      </c>
      <c r="R415" s="19">
        <f t="shared" si="11"/>
        <v>71.878996609502451</v>
      </c>
      <c r="S415" s="49">
        <f t="shared" si="11"/>
        <v>0</v>
      </c>
      <c r="T415" s="19">
        <f t="shared" si="11"/>
        <v>0</v>
      </c>
      <c r="U415" s="19">
        <f t="shared" si="11"/>
        <v>0</v>
      </c>
      <c r="V415" s="19">
        <f t="shared" si="11"/>
        <v>0</v>
      </c>
      <c r="W415" s="19">
        <f t="shared" si="11"/>
        <v>0</v>
      </c>
      <c r="X415" s="19">
        <f t="shared" si="11"/>
        <v>0</v>
      </c>
    </row>
    <row r="416" spans="5:24" x14ac:dyDescent="0.35">
      <c r="E416" t="s">
        <v>33</v>
      </c>
      <c r="H416" s="19">
        <f t="shared" si="12"/>
        <v>-16.554489426895032</v>
      </c>
      <c r="I416" s="19">
        <f t="shared" si="11"/>
        <v>-0.88349323639222144</v>
      </c>
      <c r="J416" s="19">
        <f t="shared" si="11"/>
        <v>-42.277000000000001</v>
      </c>
      <c r="K416" s="19">
        <f t="shared" si="11"/>
        <v>-7.0359999999999978</v>
      </c>
      <c r="L416" s="19">
        <f t="shared" si="11"/>
        <v>-13.21299999999999</v>
      </c>
      <c r="M416" s="19">
        <f t="shared" si="11"/>
        <v>0.94399999999999684</v>
      </c>
      <c r="N416" s="32">
        <f t="shared" si="13"/>
        <v>20.040600458703238</v>
      </c>
      <c r="O416" s="19">
        <f t="shared" si="11"/>
        <v>11.716282370000002</v>
      </c>
      <c r="P416" s="19">
        <f t="shared" si="11"/>
        <v>17.919999999999991</v>
      </c>
      <c r="Q416" s="19">
        <f t="shared" si="11"/>
        <v>31.710999999999999</v>
      </c>
      <c r="R416" s="19">
        <f t="shared" si="11"/>
        <v>-20.020264320103536</v>
      </c>
      <c r="S416" s="49">
        <f t="shared" si="11"/>
        <v>0</v>
      </c>
      <c r="T416" s="19">
        <f t="shared" si="11"/>
        <v>0</v>
      </c>
      <c r="U416" s="19">
        <f t="shared" si="11"/>
        <v>0</v>
      </c>
      <c r="V416" s="19">
        <f t="shared" si="11"/>
        <v>0</v>
      </c>
      <c r="W416" s="19">
        <f t="shared" si="11"/>
        <v>0</v>
      </c>
      <c r="X416" s="19">
        <f t="shared" si="11"/>
        <v>0</v>
      </c>
    </row>
    <row r="417" spans="5:24" x14ac:dyDescent="0.35">
      <c r="R417" s="1"/>
    </row>
    <row r="418" spans="5:24" x14ac:dyDescent="0.35">
      <c r="E418" s="21" t="s">
        <v>75</v>
      </c>
      <c r="R418" s="1"/>
    </row>
    <row r="419" spans="5:24" x14ac:dyDescent="0.35">
      <c r="E419" s="68" t="s">
        <v>74</v>
      </c>
      <c r="R419" s="1"/>
    </row>
    <row r="420" spans="5:24" x14ac:dyDescent="0.35">
      <c r="E420" t="s">
        <v>26</v>
      </c>
      <c r="F420" s="33">
        <v>0.55000000000000004</v>
      </c>
      <c r="H420" s="58">
        <f>+H413*$F420</f>
        <v>-6.6785426071178824</v>
      </c>
      <c r="I420" s="58">
        <f t="shared" ref="I420:X423" si="14">+I413*$F420</f>
        <v>2.3545816958252419</v>
      </c>
      <c r="J420" s="58">
        <f t="shared" si="14"/>
        <v>30.502450000000003</v>
      </c>
      <c r="K420" s="58">
        <f t="shared" si="14"/>
        <v>23.010900000000003</v>
      </c>
      <c r="L420" s="58">
        <f t="shared" si="14"/>
        <v>32.243750000000006</v>
      </c>
      <c r="M420" s="58">
        <f t="shared" si="14"/>
        <v>22.32670000000001</v>
      </c>
      <c r="N420" s="58">
        <f t="shared" si="14"/>
        <v>-25.673069222448902</v>
      </c>
      <c r="O420" s="58">
        <f t="shared" si="14"/>
        <v>0.29061010000000009</v>
      </c>
      <c r="P420" s="58">
        <f t="shared" si="14"/>
        <v>-19.041549999999997</v>
      </c>
      <c r="Q420" s="58">
        <f t="shared" si="14"/>
        <v>-6.2370000000000037</v>
      </c>
      <c r="R420" s="58">
        <f t="shared" si="14"/>
        <v>7.8974499999999974</v>
      </c>
      <c r="S420" s="59">
        <f t="shared" si="14"/>
        <v>2.8795845135673037</v>
      </c>
      <c r="T420" s="58">
        <f t="shared" si="14"/>
        <v>-4.4021999999999988</v>
      </c>
      <c r="U420" s="58">
        <f t="shared" si="14"/>
        <v>-0.77769999999999939</v>
      </c>
      <c r="V420" s="58">
        <f t="shared" si="14"/>
        <v>0.81015049996567579</v>
      </c>
      <c r="W420" s="58">
        <f t="shared" si="14"/>
        <v>-0.11036328540548777</v>
      </c>
      <c r="X420" s="58">
        <f t="shared" si="14"/>
        <v>1.099999999985224E-4</v>
      </c>
    </row>
    <row r="421" spans="5:24" x14ac:dyDescent="0.35">
      <c r="E421" t="s">
        <v>29</v>
      </c>
      <c r="F421" s="33">
        <v>0.55000000000000004</v>
      </c>
      <c r="H421" s="58">
        <f t="shared" ref="H421:W423" si="15">+H414*$F421</f>
        <v>163.60272107208633</v>
      </c>
      <c r="I421" s="58">
        <f t="shared" si="15"/>
        <v>7.4688884306395771</v>
      </c>
      <c r="J421" s="58">
        <f t="shared" si="15"/>
        <v>8.6322500000000204</v>
      </c>
      <c r="K421" s="58">
        <f t="shared" si="15"/>
        <v>137.93615000000003</v>
      </c>
      <c r="L421" s="58">
        <f t="shared" si="15"/>
        <v>127.85465000000012</v>
      </c>
      <c r="M421" s="58">
        <f t="shared" si="15"/>
        <v>16.180449999999997</v>
      </c>
      <c r="N421" s="58">
        <f t="shared" si="15"/>
        <v>177.03729999999999</v>
      </c>
      <c r="O421" s="58">
        <f t="shared" si="15"/>
        <v>35.01698341465282</v>
      </c>
      <c r="P421" s="58">
        <f t="shared" si="15"/>
        <v>38.034150000000089</v>
      </c>
      <c r="Q421" s="58">
        <f t="shared" si="15"/>
        <v>37.481950000000005</v>
      </c>
      <c r="R421" s="58">
        <f t="shared" si="15"/>
        <v>76.041349999999909</v>
      </c>
      <c r="S421" s="59">
        <f t="shared" si="15"/>
        <v>39.612072764818116</v>
      </c>
      <c r="T421" s="58">
        <f t="shared" si="15"/>
        <v>16.640800000000013</v>
      </c>
      <c r="U421" s="58">
        <f t="shared" si="15"/>
        <v>-4.8130499999999969</v>
      </c>
      <c r="V421" s="58">
        <f t="shared" si="15"/>
        <v>7.5380953225964582</v>
      </c>
      <c r="W421" s="58">
        <f t="shared" si="15"/>
        <v>32.389499185915994</v>
      </c>
      <c r="X421" s="58">
        <f t="shared" si="14"/>
        <v>1.8096852944399457</v>
      </c>
    </row>
    <row r="422" spans="5:24" x14ac:dyDescent="0.35">
      <c r="E422" t="s">
        <v>31</v>
      </c>
      <c r="F422" s="33">
        <v>0.55000000000000004</v>
      </c>
      <c r="H422" s="58">
        <f t="shared" si="15"/>
        <v>-91.57942270761464</v>
      </c>
      <c r="I422" s="58">
        <f t="shared" si="14"/>
        <v>2.1150274404823084</v>
      </c>
      <c r="J422" s="58">
        <f t="shared" si="14"/>
        <v>3.7097500000000028</v>
      </c>
      <c r="K422" s="58">
        <f t="shared" si="14"/>
        <v>210.90409999999989</v>
      </c>
      <c r="L422" s="58">
        <f t="shared" si="14"/>
        <v>-93.174950000000052</v>
      </c>
      <c r="M422" s="58">
        <f t="shared" si="14"/>
        <v>-3.8269000000000579</v>
      </c>
      <c r="N422" s="58">
        <f t="shared" si="14"/>
        <v>-61.895202115090484</v>
      </c>
      <c r="O422" s="58">
        <f t="shared" si="14"/>
        <v>67.854302669286085</v>
      </c>
      <c r="P422" s="58">
        <f t="shared" si="14"/>
        <v>9.164100000000035</v>
      </c>
      <c r="Q422" s="58">
        <f t="shared" si="14"/>
        <v>-7.9221999999999522</v>
      </c>
      <c r="R422" s="58">
        <f t="shared" si="14"/>
        <v>39.533448135226351</v>
      </c>
      <c r="S422" s="59">
        <f t="shared" si="14"/>
        <v>0</v>
      </c>
      <c r="T422" s="58">
        <f t="shared" si="14"/>
        <v>0</v>
      </c>
      <c r="U422" s="58">
        <f t="shared" si="14"/>
        <v>0</v>
      </c>
      <c r="V422" s="58">
        <f t="shared" si="14"/>
        <v>0</v>
      </c>
      <c r="W422" s="58">
        <f t="shared" si="14"/>
        <v>0</v>
      </c>
      <c r="X422" s="58">
        <f t="shared" si="14"/>
        <v>0</v>
      </c>
    </row>
    <row r="423" spans="5:24" x14ac:dyDescent="0.35">
      <c r="E423" t="s">
        <v>33</v>
      </c>
      <c r="F423" s="33">
        <v>1</v>
      </c>
      <c r="H423" s="58">
        <f t="shared" si="15"/>
        <v>-16.554489426895032</v>
      </c>
      <c r="I423" s="58">
        <f t="shared" si="14"/>
        <v>-0.88349323639222144</v>
      </c>
      <c r="J423" s="58">
        <f t="shared" si="14"/>
        <v>-42.277000000000001</v>
      </c>
      <c r="K423" s="58">
        <f t="shared" si="14"/>
        <v>-7.0359999999999978</v>
      </c>
      <c r="L423" s="58">
        <f t="shared" si="14"/>
        <v>-13.21299999999999</v>
      </c>
      <c r="M423" s="58">
        <f t="shared" si="14"/>
        <v>0.94399999999999684</v>
      </c>
      <c r="N423" s="58">
        <f t="shared" si="14"/>
        <v>20.040600458703238</v>
      </c>
      <c r="O423" s="58">
        <f t="shared" si="14"/>
        <v>11.716282370000002</v>
      </c>
      <c r="P423" s="58">
        <f t="shared" si="14"/>
        <v>17.919999999999991</v>
      </c>
      <c r="Q423" s="58">
        <f t="shared" si="14"/>
        <v>31.710999999999999</v>
      </c>
      <c r="R423" s="58">
        <f t="shared" si="14"/>
        <v>-20.020264320103536</v>
      </c>
      <c r="S423" s="59">
        <f t="shared" si="14"/>
        <v>0</v>
      </c>
      <c r="T423" s="58">
        <f t="shared" si="14"/>
        <v>0</v>
      </c>
      <c r="U423" s="58">
        <f t="shared" si="14"/>
        <v>0</v>
      </c>
      <c r="V423" s="58">
        <f t="shared" si="14"/>
        <v>0</v>
      </c>
      <c r="W423" s="58">
        <f t="shared" si="14"/>
        <v>0</v>
      </c>
      <c r="X423" s="58">
        <f t="shared" si="14"/>
        <v>0</v>
      </c>
    </row>
    <row r="424" spans="5:24" x14ac:dyDescent="0.35">
      <c r="R424" s="1"/>
    </row>
    <row r="425" spans="5:24" x14ac:dyDescent="0.35">
      <c r="E425" s="31" t="str">
        <f>+C174</f>
        <v>Totex - business rates and abstraction licence fees</v>
      </c>
      <c r="R425" s="1"/>
    </row>
    <row r="426" spans="5:24" x14ac:dyDescent="0.35">
      <c r="E426" s="21" t="s">
        <v>32</v>
      </c>
      <c r="R426" s="1"/>
    </row>
    <row r="427" spans="5:24" x14ac:dyDescent="0.35">
      <c r="E427" t="s">
        <v>26</v>
      </c>
      <c r="H427" s="19">
        <f>+H194</f>
        <v>37.881136860363206</v>
      </c>
      <c r="I427" s="19">
        <f t="shared" ref="I427:X430" si="16">+I194</f>
        <v>1.8072406162541785</v>
      </c>
      <c r="J427" s="19">
        <f t="shared" si="16"/>
        <v>139.178</v>
      </c>
      <c r="K427" s="19">
        <f t="shared" si="16"/>
        <v>14.5</v>
      </c>
      <c r="L427" s="19">
        <f t="shared" si="16"/>
        <v>52.308</v>
      </c>
      <c r="M427" s="19">
        <f t="shared" si="16"/>
        <v>21.716000000000001</v>
      </c>
      <c r="N427" s="19">
        <f t="shared" si="16"/>
        <v>69.594999999999999</v>
      </c>
      <c r="O427" s="19">
        <f t="shared" si="16"/>
        <v>111.49480270320774</v>
      </c>
      <c r="P427" s="19">
        <f t="shared" si="16"/>
        <v>32.481999999999999</v>
      </c>
      <c r="Q427" s="19">
        <f t="shared" si="16"/>
        <v>10.698</v>
      </c>
      <c r="R427" s="19">
        <f t="shared" si="16"/>
        <v>45.244999999999997</v>
      </c>
      <c r="S427" s="49">
        <f t="shared" si="16"/>
        <v>21.188989561179362</v>
      </c>
      <c r="T427" s="19">
        <f t="shared" si="16"/>
        <v>11.581</v>
      </c>
      <c r="U427" s="19">
        <f t="shared" si="16"/>
        <v>5.5939999999999994</v>
      </c>
      <c r="V427" s="19">
        <f t="shared" si="16"/>
        <v>3.4869273906590164</v>
      </c>
      <c r="W427" s="19">
        <f t="shared" si="16"/>
        <v>12.818000000000001</v>
      </c>
      <c r="X427" s="19">
        <f t="shared" si="16"/>
        <v>10.309000000000001</v>
      </c>
    </row>
    <row r="428" spans="5:24" x14ac:dyDescent="0.35">
      <c r="E428" t="s">
        <v>29</v>
      </c>
      <c r="H428" s="19">
        <f t="shared" ref="H428:W430" si="17">+H195</f>
        <v>107.74411091903164</v>
      </c>
      <c r="I428" s="19">
        <f t="shared" si="17"/>
        <v>4.0376744527691777</v>
      </c>
      <c r="J428" s="19">
        <f t="shared" si="17"/>
        <v>81.274000000000001</v>
      </c>
      <c r="K428" s="19">
        <f t="shared" si="17"/>
        <v>31.943999999999999</v>
      </c>
      <c r="L428" s="19">
        <f t="shared" si="17"/>
        <v>144.97399999999999</v>
      </c>
      <c r="M428" s="19">
        <f t="shared" si="17"/>
        <v>63.588000000000001</v>
      </c>
      <c r="N428" s="19">
        <f t="shared" si="17"/>
        <v>196.77699999999999</v>
      </c>
      <c r="O428" s="19">
        <f t="shared" si="17"/>
        <v>141.74651631009687</v>
      </c>
      <c r="P428" s="19">
        <f t="shared" si="17"/>
        <v>45.408999999999999</v>
      </c>
      <c r="Q428" s="19">
        <f t="shared" si="17"/>
        <v>45.412999999999997</v>
      </c>
      <c r="R428" s="19">
        <f t="shared" si="17"/>
        <v>100.63200000000001</v>
      </c>
      <c r="S428" s="49">
        <f t="shared" si="17"/>
        <v>42.509800395471025</v>
      </c>
      <c r="T428" s="19">
        <f t="shared" si="17"/>
        <v>11.667</v>
      </c>
      <c r="U428" s="19">
        <f t="shared" si="17"/>
        <v>5.2620000000000005</v>
      </c>
      <c r="V428" s="19">
        <f t="shared" si="17"/>
        <v>8.4197682806146723</v>
      </c>
      <c r="W428" s="19">
        <f t="shared" si="17"/>
        <v>51.918999999999997</v>
      </c>
      <c r="X428" s="19">
        <f t="shared" si="16"/>
        <v>15.383000000000001</v>
      </c>
    </row>
    <row r="429" spans="5:24" x14ac:dyDescent="0.35">
      <c r="E429" t="s">
        <v>31</v>
      </c>
      <c r="H429" s="19">
        <f t="shared" si="17"/>
        <v>62.083563300000002</v>
      </c>
      <c r="I429" s="19">
        <f t="shared" si="16"/>
        <v>0.83712313999999999</v>
      </c>
      <c r="J429" s="19">
        <f t="shared" si="16"/>
        <v>19.372</v>
      </c>
      <c r="K429" s="19">
        <f t="shared" si="16"/>
        <v>39.993000000000002</v>
      </c>
      <c r="L429" s="19">
        <f t="shared" si="16"/>
        <v>68.325999999999993</v>
      </c>
      <c r="M429" s="19">
        <f t="shared" si="16"/>
        <v>14.986000000000001</v>
      </c>
      <c r="N429" s="19">
        <f t="shared" si="16"/>
        <v>118.79</v>
      </c>
      <c r="O429" s="19">
        <f t="shared" si="16"/>
        <v>54.459309514194587</v>
      </c>
      <c r="P429" s="19">
        <f t="shared" si="16"/>
        <v>24.295999999999999</v>
      </c>
      <c r="Q429" s="19">
        <f t="shared" si="16"/>
        <v>21.446000000000002</v>
      </c>
      <c r="R429" s="19">
        <f t="shared" si="16"/>
        <v>48.685000000000002</v>
      </c>
      <c r="S429" s="49">
        <f t="shared" si="16"/>
        <v>0</v>
      </c>
      <c r="T429" s="19">
        <f t="shared" si="16"/>
        <v>0</v>
      </c>
      <c r="U429" s="19">
        <f t="shared" si="16"/>
        <v>0</v>
      </c>
      <c r="V429" s="19">
        <f t="shared" si="16"/>
        <v>0</v>
      </c>
      <c r="W429" s="19">
        <f t="shared" si="16"/>
        <v>0</v>
      </c>
      <c r="X429" s="19">
        <f t="shared" si="16"/>
        <v>0</v>
      </c>
    </row>
    <row r="430" spans="5:24" x14ac:dyDescent="0.35">
      <c r="E430" t="s">
        <v>33</v>
      </c>
      <c r="H430" s="19">
        <f t="shared" si="17"/>
        <v>9.6214650600000002</v>
      </c>
      <c r="I430" s="19">
        <f t="shared" si="16"/>
        <v>-8.4108000000000002E-5</v>
      </c>
      <c r="J430" s="19">
        <f t="shared" si="16"/>
        <v>4.0019999999999998</v>
      </c>
      <c r="K430" s="19">
        <f t="shared" si="16"/>
        <v>5.2450000000000001</v>
      </c>
      <c r="L430" s="19">
        <f t="shared" si="16"/>
        <v>9.2949999999999999</v>
      </c>
      <c r="M430" s="19">
        <f t="shared" si="16"/>
        <v>3.5219999999999998</v>
      </c>
      <c r="N430" s="19">
        <f t="shared" si="16"/>
        <v>9.3940000000000001</v>
      </c>
      <c r="O430" s="19">
        <f t="shared" si="16"/>
        <v>17.362297989661293</v>
      </c>
      <c r="P430" s="19">
        <f t="shared" si="16"/>
        <v>1.8520000000000001</v>
      </c>
      <c r="Q430" s="19">
        <f t="shared" si="16"/>
        <v>4.8789999999999996</v>
      </c>
      <c r="R430" s="19">
        <f t="shared" si="16"/>
        <v>8.7729999999999997</v>
      </c>
      <c r="S430" s="49">
        <f t="shared" si="16"/>
        <v>0</v>
      </c>
      <c r="T430" s="19">
        <f t="shared" si="16"/>
        <v>0</v>
      </c>
      <c r="U430" s="19">
        <f t="shared" si="16"/>
        <v>0</v>
      </c>
      <c r="V430" s="19">
        <f t="shared" si="16"/>
        <v>0</v>
      </c>
      <c r="W430" s="19">
        <f t="shared" si="16"/>
        <v>0</v>
      </c>
      <c r="X430" s="19">
        <f t="shared" si="16"/>
        <v>0</v>
      </c>
    </row>
    <row r="431" spans="5:24" x14ac:dyDescent="0.35">
      <c r="R431" s="1"/>
    </row>
    <row r="432" spans="5:24" x14ac:dyDescent="0.35">
      <c r="E432" s="21" t="s">
        <v>30</v>
      </c>
      <c r="R432" s="1"/>
    </row>
    <row r="433" spans="5:24" x14ac:dyDescent="0.35">
      <c r="E433" t="s">
        <v>26</v>
      </c>
      <c r="H433" s="19">
        <f>+H268</f>
        <v>11.422343514912242</v>
      </c>
      <c r="I433" s="19">
        <f t="shared" ref="I433:X436" si="18">+I268</f>
        <v>4.6677225411827479</v>
      </c>
      <c r="J433" s="19">
        <f t="shared" si="18"/>
        <v>16.315000000000001</v>
      </c>
      <c r="K433" s="19">
        <f t="shared" si="18"/>
        <v>44.478999999999999</v>
      </c>
      <c r="L433" s="19">
        <f t="shared" si="18"/>
        <v>28.515999999999998</v>
      </c>
      <c r="M433" s="19">
        <f t="shared" si="18"/>
        <v>0.49</v>
      </c>
      <c r="N433" s="19">
        <f t="shared" si="18"/>
        <v>67.669608980583092</v>
      </c>
      <c r="O433" s="19">
        <f t="shared" si="18"/>
        <v>22.06787707264774</v>
      </c>
      <c r="P433" s="19">
        <f t="shared" si="18"/>
        <v>29.457000000000001</v>
      </c>
      <c r="Q433" s="19">
        <f t="shared" si="18"/>
        <v>2.5270000000000001</v>
      </c>
      <c r="R433" s="19">
        <f t="shared" si="18"/>
        <v>0.155</v>
      </c>
      <c r="S433" s="49">
        <f t="shared" si="18"/>
        <v>32.453792278351536</v>
      </c>
      <c r="T433" s="19">
        <f t="shared" si="18"/>
        <v>1.37</v>
      </c>
      <c r="U433" s="19">
        <f t="shared" si="18"/>
        <v>0</v>
      </c>
      <c r="V433" s="19">
        <f t="shared" si="18"/>
        <v>0</v>
      </c>
      <c r="W433" s="19">
        <f t="shared" si="18"/>
        <v>0</v>
      </c>
      <c r="X433" s="19">
        <f t="shared" si="18"/>
        <v>1.9835620513873518E-2</v>
      </c>
    </row>
    <row r="434" spans="5:24" x14ac:dyDescent="0.35">
      <c r="E434" t="s">
        <v>29</v>
      </c>
      <c r="H434" s="19">
        <f t="shared" ref="H434:W436" si="19">+H269</f>
        <v>104.18449977147705</v>
      </c>
      <c r="I434" s="19">
        <f t="shared" si="19"/>
        <v>6.6881857170056689</v>
      </c>
      <c r="J434" s="19">
        <f t="shared" si="19"/>
        <v>12.243</v>
      </c>
      <c r="K434" s="19">
        <f t="shared" si="19"/>
        <v>81.325999999999993</v>
      </c>
      <c r="L434" s="19">
        <f t="shared" si="19"/>
        <v>112.244</v>
      </c>
      <c r="M434" s="19">
        <f t="shared" si="19"/>
        <v>13.224</v>
      </c>
      <c r="N434" s="19">
        <f t="shared" si="19"/>
        <v>400.52369393854099</v>
      </c>
      <c r="O434" s="19">
        <f t="shared" si="19"/>
        <v>84.462320650963022</v>
      </c>
      <c r="P434" s="19">
        <f t="shared" si="19"/>
        <v>26.851999999999997</v>
      </c>
      <c r="Q434" s="19">
        <f t="shared" si="19"/>
        <v>5.242</v>
      </c>
      <c r="R434" s="19">
        <f t="shared" si="19"/>
        <v>9.2449999999999992</v>
      </c>
      <c r="S434" s="49">
        <f t="shared" si="19"/>
        <v>33.871707223832075</v>
      </c>
      <c r="T434" s="19">
        <f t="shared" si="19"/>
        <v>19.388999999999999</v>
      </c>
      <c r="U434" s="19">
        <f t="shared" si="19"/>
        <v>0.80099999999999993</v>
      </c>
      <c r="V434" s="19">
        <f t="shared" si="19"/>
        <v>7.4545100964089173</v>
      </c>
      <c r="W434" s="19">
        <f t="shared" si="19"/>
        <v>1.7193376373291247</v>
      </c>
      <c r="X434" s="19">
        <f t="shared" si="18"/>
        <v>3.8928743954041893</v>
      </c>
    </row>
    <row r="435" spans="5:24" x14ac:dyDescent="0.35">
      <c r="E435" t="s">
        <v>31</v>
      </c>
      <c r="H435" s="19">
        <f t="shared" si="19"/>
        <v>32.302783946229631</v>
      </c>
      <c r="I435" s="19">
        <f t="shared" si="18"/>
        <v>-8.2084524141890658E-2</v>
      </c>
      <c r="J435" s="19">
        <f t="shared" si="18"/>
        <v>0.65500000000000003</v>
      </c>
      <c r="K435" s="19">
        <f t="shared" si="18"/>
        <v>27.850999999999999</v>
      </c>
      <c r="L435" s="19">
        <f t="shared" si="18"/>
        <v>4.6459999999999999</v>
      </c>
      <c r="M435" s="19">
        <f t="shared" si="18"/>
        <v>4.9870000000000001</v>
      </c>
      <c r="N435" s="19">
        <f t="shared" si="18"/>
        <v>8.5364780827189257</v>
      </c>
      <c r="O435" s="19">
        <f t="shared" si="18"/>
        <v>1.9184016002727942</v>
      </c>
      <c r="P435" s="19">
        <f t="shared" si="18"/>
        <v>6.4030000000000005</v>
      </c>
      <c r="Q435" s="19">
        <f t="shared" si="18"/>
        <v>0.69199999999999995</v>
      </c>
      <c r="R435" s="19">
        <f t="shared" si="18"/>
        <v>0.95199999999999996</v>
      </c>
      <c r="S435" s="49">
        <f t="shared" si="18"/>
        <v>0</v>
      </c>
      <c r="T435" s="19">
        <f t="shared" si="18"/>
        <v>0</v>
      </c>
      <c r="U435" s="19">
        <f t="shared" si="18"/>
        <v>0</v>
      </c>
      <c r="V435" s="19">
        <f t="shared" si="18"/>
        <v>0</v>
      </c>
      <c r="W435" s="19">
        <f t="shared" si="18"/>
        <v>0</v>
      </c>
      <c r="X435" s="19">
        <f t="shared" si="18"/>
        <v>0</v>
      </c>
    </row>
    <row r="436" spans="5:24" x14ac:dyDescent="0.35">
      <c r="E436" t="s">
        <v>33</v>
      </c>
      <c r="H436" s="19">
        <f t="shared" si="19"/>
        <v>1.9223838571155802</v>
      </c>
      <c r="I436" s="19">
        <f t="shared" si="18"/>
        <v>0</v>
      </c>
      <c r="J436" s="19">
        <f t="shared" si="18"/>
        <v>4.2000000000000003E-2</v>
      </c>
      <c r="K436" s="19">
        <f t="shared" si="18"/>
        <v>0</v>
      </c>
      <c r="L436" s="19">
        <f t="shared" si="18"/>
        <v>0</v>
      </c>
      <c r="M436" s="19">
        <f t="shared" si="18"/>
        <v>0</v>
      </c>
      <c r="N436" s="19">
        <f t="shared" si="18"/>
        <v>0.42825338705370247</v>
      </c>
      <c r="O436" s="19">
        <f t="shared" si="18"/>
        <v>0</v>
      </c>
      <c r="P436" s="19">
        <f t="shared" si="18"/>
        <v>0</v>
      </c>
      <c r="Q436" s="19">
        <f t="shared" si="18"/>
        <v>0</v>
      </c>
      <c r="R436" s="19">
        <f t="shared" si="18"/>
        <v>0.23799999999999999</v>
      </c>
      <c r="S436" s="49">
        <f t="shared" si="18"/>
        <v>0</v>
      </c>
      <c r="T436" s="19">
        <f t="shared" si="18"/>
        <v>0</v>
      </c>
      <c r="U436" s="19">
        <f t="shared" si="18"/>
        <v>0</v>
      </c>
      <c r="V436" s="19">
        <f t="shared" si="18"/>
        <v>0</v>
      </c>
      <c r="W436" s="19">
        <f t="shared" si="18"/>
        <v>0</v>
      </c>
      <c r="X436" s="19">
        <f t="shared" si="18"/>
        <v>0</v>
      </c>
    </row>
    <row r="437" spans="5:24" x14ac:dyDescent="0.35">
      <c r="R437" s="1"/>
    </row>
    <row r="438" spans="5:24" x14ac:dyDescent="0.35">
      <c r="E438" s="21" t="s">
        <v>34</v>
      </c>
      <c r="R438" s="1"/>
    </row>
    <row r="439" spans="5:24" x14ac:dyDescent="0.35">
      <c r="E439" t="s">
        <v>26</v>
      </c>
      <c r="H439" s="19">
        <f>+H206</f>
        <v>-3.7192021666638269</v>
      </c>
      <c r="I439" s="19">
        <f t="shared" ref="I439:X442" si="20">+I206</f>
        <v>-0.34018217472966583</v>
      </c>
      <c r="J439" s="19">
        <f t="shared" si="20"/>
        <v>-4.8930000000000007</v>
      </c>
      <c r="K439" s="19">
        <f t="shared" si="20"/>
        <v>-3.3640000000000008</v>
      </c>
      <c r="L439" s="19">
        <f t="shared" si="20"/>
        <v>5.4549999999999983</v>
      </c>
      <c r="M439" s="19">
        <f t="shared" si="20"/>
        <v>0.9269999999999996</v>
      </c>
      <c r="N439" s="19">
        <f t="shared" si="20"/>
        <v>15.491116008609566</v>
      </c>
      <c r="O439" s="19">
        <f t="shared" si="20"/>
        <v>1.6134456971025344</v>
      </c>
      <c r="P439" s="19">
        <f t="shared" si="20"/>
        <v>4.605000000000004</v>
      </c>
      <c r="Q439" s="19">
        <f t="shared" si="20"/>
        <v>1.088000000000001</v>
      </c>
      <c r="R439" s="19">
        <f t="shared" si="20"/>
        <v>2.2389999999999972</v>
      </c>
      <c r="S439" s="49">
        <f t="shared" si="20"/>
        <v>-0.22871413610949531</v>
      </c>
      <c r="T439" s="19">
        <f t="shared" si="20"/>
        <v>-2.2330000000000005</v>
      </c>
      <c r="U439" s="19">
        <f t="shared" si="20"/>
        <v>3.6999999999999034E-2</v>
      </c>
      <c r="V439" s="19">
        <f t="shared" si="20"/>
        <v>7.0925466944672166E-2</v>
      </c>
      <c r="W439" s="19">
        <f t="shared" si="20"/>
        <v>0.61615316566026124</v>
      </c>
      <c r="X439" s="19">
        <f t="shared" si="20"/>
        <v>-0.26372080991455249</v>
      </c>
    </row>
    <row r="440" spans="5:24" x14ac:dyDescent="0.35">
      <c r="E440" t="s">
        <v>29</v>
      </c>
      <c r="H440" s="19">
        <f t="shared" ref="H440:W442" si="21">+H207</f>
        <v>-12.039077297184605</v>
      </c>
      <c r="I440" s="19">
        <f t="shared" si="21"/>
        <v>-0.6346250190349183</v>
      </c>
      <c r="J440" s="19">
        <f t="shared" si="21"/>
        <v>-2.8960000000000008</v>
      </c>
      <c r="K440" s="19">
        <f t="shared" si="21"/>
        <v>-2.2850000000000001</v>
      </c>
      <c r="L440" s="19">
        <f t="shared" si="21"/>
        <v>4.5799999999999841</v>
      </c>
      <c r="M440" s="19">
        <f t="shared" si="21"/>
        <v>-1.107999999999997</v>
      </c>
      <c r="N440" s="19">
        <f t="shared" si="21"/>
        <v>-37.138943218994598</v>
      </c>
      <c r="O440" s="19">
        <f t="shared" si="21"/>
        <v>-7.2070549397992067</v>
      </c>
      <c r="P440" s="19">
        <f t="shared" si="21"/>
        <v>-3.4160000000000039</v>
      </c>
      <c r="Q440" s="19">
        <f t="shared" si="21"/>
        <v>-1.0250000000000057</v>
      </c>
      <c r="R440" s="19">
        <f t="shared" si="21"/>
        <v>-0.85599999999999454</v>
      </c>
      <c r="S440" s="49">
        <f t="shared" si="21"/>
        <v>-0.69884532848826808</v>
      </c>
      <c r="T440" s="19">
        <f t="shared" si="21"/>
        <v>-0.1379999999999999</v>
      </c>
      <c r="U440" s="19">
        <f t="shared" si="21"/>
        <v>-5.7999999999999829E-2</v>
      </c>
      <c r="V440" s="19">
        <f t="shared" si="21"/>
        <v>-0.94883268474292315</v>
      </c>
      <c r="W440" s="19">
        <f t="shared" si="21"/>
        <v>0.32653319767801747</v>
      </c>
      <c r="X440" s="19">
        <f t="shared" si="20"/>
        <v>-0.88464432120022174</v>
      </c>
    </row>
    <row r="441" spans="5:24" x14ac:dyDescent="0.35">
      <c r="E441" t="s">
        <v>31</v>
      </c>
      <c r="H441" s="19">
        <f t="shared" si="21"/>
        <v>-6.1848829702702872</v>
      </c>
      <c r="I441" s="19">
        <f t="shared" si="20"/>
        <v>0.44484660978398927</v>
      </c>
      <c r="J441" s="19">
        <f t="shared" si="20"/>
        <v>-2.5859999999999985</v>
      </c>
      <c r="K441" s="19">
        <f t="shared" si="20"/>
        <v>0.96300000000000097</v>
      </c>
      <c r="L441" s="19">
        <f t="shared" si="20"/>
        <v>-3.8380000000000081</v>
      </c>
      <c r="M441" s="19">
        <f t="shared" si="20"/>
        <v>-2.5850000000000009</v>
      </c>
      <c r="N441" s="19">
        <f t="shared" si="20"/>
        <v>31.802801997452718</v>
      </c>
      <c r="O441" s="19">
        <f t="shared" si="20"/>
        <v>-11.179874384472853</v>
      </c>
      <c r="P441" s="19">
        <f t="shared" si="20"/>
        <v>-4.7290000000000028</v>
      </c>
      <c r="Q441" s="19">
        <f t="shared" si="20"/>
        <v>-1.607999999999997</v>
      </c>
      <c r="R441" s="19">
        <f t="shared" si="20"/>
        <v>-5.8960000000000008</v>
      </c>
      <c r="S441" s="49">
        <f t="shared" si="20"/>
        <v>0</v>
      </c>
      <c r="T441" s="19">
        <f t="shared" si="20"/>
        <v>0</v>
      </c>
      <c r="U441" s="19">
        <f t="shared" si="20"/>
        <v>0</v>
      </c>
      <c r="V441" s="19">
        <f t="shared" si="20"/>
        <v>0</v>
      </c>
      <c r="W441" s="19">
        <f t="shared" si="20"/>
        <v>0</v>
      </c>
      <c r="X441" s="19">
        <f t="shared" si="20"/>
        <v>0</v>
      </c>
    </row>
    <row r="442" spans="5:24" x14ac:dyDescent="0.35">
      <c r="E442" t="s">
        <v>33</v>
      </c>
      <c r="H442" s="19">
        <f t="shared" si="21"/>
        <v>5.4924303243240047E-2</v>
      </c>
      <c r="I442" s="19">
        <f t="shared" si="20"/>
        <v>-0.40861041828684391</v>
      </c>
      <c r="J442" s="19">
        <f t="shared" si="20"/>
        <v>-0.50700000000000056</v>
      </c>
      <c r="K442" s="19">
        <f t="shared" si="20"/>
        <v>1.181</v>
      </c>
      <c r="L442" s="19">
        <f t="shared" si="20"/>
        <v>-5.3249999999999993</v>
      </c>
      <c r="M442" s="19">
        <f t="shared" si="20"/>
        <v>1.1479999999999997</v>
      </c>
      <c r="N442" s="19">
        <f t="shared" si="20"/>
        <v>-20.648253254230397</v>
      </c>
      <c r="O442" s="19">
        <f t="shared" si="20"/>
        <v>-1.8693229434568082</v>
      </c>
      <c r="P442" s="19">
        <f t="shared" si="20"/>
        <v>0.20099999999999985</v>
      </c>
      <c r="Q442" s="19">
        <f t="shared" si="20"/>
        <v>-0.53000000000000025</v>
      </c>
      <c r="R442" s="19">
        <f t="shared" si="20"/>
        <v>5.0090000000000003</v>
      </c>
      <c r="S442" s="49">
        <f t="shared" si="20"/>
        <v>0</v>
      </c>
      <c r="T442" s="19">
        <f t="shared" si="20"/>
        <v>0</v>
      </c>
      <c r="U442" s="19">
        <f t="shared" si="20"/>
        <v>0</v>
      </c>
      <c r="V442" s="19">
        <f t="shared" si="20"/>
        <v>0</v>
      </c>
      <c r="W442" s="19">
        <f t="shared" si="20"/>
        <v>0</v>
      </c>
      <c r="X442" s="19">
        <f t="shared" si="20"/>
        <v>0</v>
      </c>
    </row>
    <row r="443" spans="5:24" x14ac:dyDescent="0.35">
      <c r="R443" s="1"/>
    </row>
    <row r="444" spans="5:24" x14ac:dyDescent="0.35">
      <c r="E444" s="21" t="s">
        <v>75</v>
      </c>
      <c r="R444" s="1"/>
    </row>
    <row r="445" spans="5:24" x14ac:dyDescent="0.35">
      <c r="E445" s="21" t="str">
        <f>+D297</f>
        <v xml:space="preserve">Total customer share of totex over/under spend </v>
      </c>
      <c r="R445" s="1"/>
    </row>
    <row r="446" spans="5:24" x14ac:dyDescent="0.35">
      <c r="E446" t="s">
        <v>26</v>
      </c>
      <c r="F446" s="33"/>
      <c r="H446" s="19">
        <f>+H254</f>
        <v>-0.56791327996453633</v>
      </c>
      <c r="I446" s="19">
        <f t="shared" ref="I446:X449" si="22">+I254</f>
        <v>-8.5045543682416458E-2</v>
      </c>
      <c r="J446" s="19">
        <f t="shared" si="22"/>
        <v>-0.85089270000000017</v>
      </c>
      <c r="K446" s="19">
        <f t="shared" si="22"/>
        <v>-0.84100000000000019</v>
      </c>
      <c r="L446" s="19">
        <f t="shared" si="22"/>
        <v>1.3637499999999996</v>
      </c>
      <c r="M446" s="19">
        <f t="shared" si="22"/>
        <v>0.2317499999999999</v>
      </c>
      <c r="N446" s="19">
        <f t="shared" si="22"/>
        <v>3.8727790021523916</v>
      </c>
      <c r="O446" s="19">
        <f t="shared" si="22"/>
        <v>0.4033614242756336</v>
      </c>
      <c r="P446" s="19">
        <f t="shared" si="22"/>
        <v>1.151250000000001</v>
      </c>
      <c r="Q446" s="19">
        <f t="shared" si="22"/>
        <v>0.27200000000000024</v>
      </c>
      <c r="R446" s="19">
        <f t="shared" si="22"/>
        <v>0.80111428643736904</v>
      </c>
      <c r="S446" s="49">
        <f t="shared" si="22"/>
        <v>-5.7178534027373829E-2</v>
      </c>
      <c r="T446" s="19">
        <f t="shared" si="22"/>
        <v>-0.51582300000000014</v>
      </c>
      <c r="U446" s="19">
        <f t="shared" si="22"/>
        <v>9.2499999999997584E-3</v>
      </c>
      <c r="V446" s="19">
        <f t="shared" si="22"/>
        <v>1.7731366736168042E-2</v>
      </c>
      <c r="W446" s="19">
        <f t="shared" si="22"/>
        <v>0.15403829141506531</v>
      </c>
      <c r="X446" s="19">
        <f t="shared" si="22"/>
        <v>-6.5930202478638122E-2</v>
      </c>
    </row>
    <row r="447" spans="5:24" x14ac:dyDescent="0.35">
      <c r="E447" t="s">
        <v>29</v>
      </c>
      <c r="F447" s="33"/>
      <c r="H447" s="19">
        <f t="shared" ref="H447:W449" si="23">+H255</f>
        <v>-1.2142700376644058</v>
      </c>
      <c r="I447" s="19">
        <f t="shared" si="23"/>
        <v>-0.15865625475872958</v>
      </c>
      <c r="J447" s="19">
        <f t="shared" si="23"/>
        <v>-0.26440480000000033</v>
      </c>
      <c r="K447" s="19">
        <f t="shared" si="23"/>
        <v>-0.57125000000000004</v>
      </c>
      <c r="L447" s="19">
        <f t="shared" si="23"/>
        <v>1.144999999999996</v>
      </c>
      <c r="M447" s="19">
        <f t="shared" si="23"/>
        <v>-0.27699999999999925</v>
      </c>
      <c r="N447" s="19">
        <f t="shared" si="23"/>
        <v>-9.2847358047486495</v>
      </c>
      <c r="O447" s="19">
        <f t="shared" si="23"/>
        <v>-1.8017637349498017</v>
      </c>
      <c r="P447" s="19">
        <f t="shared" si="23"/>
        <v>-0.85400000000000098</v>
      </c>
      <c r="Q447" s="19">
        <f t="shared" si="23"/>
        <v>-0.25625000000000142</v>
      </c>
      <c r="R447" s="19">
        <f t="shared" si="23"/>
        <v>1.4823015254174954E-2</v>
      </c>
      <c r="S447" s="49">
        <f t="shared" si="23"/>
        <v>-0.17471133212206702</v>
      </c>
      <c r="T447" s="19">
        <f t="shared" si="23"/>
        <v>-1.8519599999999983E-2</v>
      </c>
      <c r="U447" s="19">
        <f t="shared" si="23"/>
        <v>-1.4499999999999957E-2</v>
      </c>
      <c r="V447" s="19">
        <f t="shared" si="23"/>
        <v>-0.23720817118573079</v>
      </c>
      <c r="W447" s="19">
        <f t="shared" si="23"/>
        <v>8.1633299419504368E-2</v>
      </c>
      <c r="X447" s="19">
        <f t="shared" si="22"/>
        <v>-0.22116108030005543</v>
      </c>
    </row>
    <row r="448" spans="5:24" x14ac:dyDescent="0.35">
      <c r="E448" t="s">
        <v>31</v>
      </c>
      <c r="F448" s="33"/>
      <c r="H448" s="19">
        <f t="shared" si="23"/>
        <v>-0.6184882970270289</v>
      </c>
      <c r="I448" s="19">
        <f t="shared" si="22"/>
        <v>0.11121165244599729</v>
      </c>
      <c r="J448" s="19">
        <f t="shared" si="22"/>
        <v>-0.25859999999999994</v>
      </c>
      <c r="K448" s="19">
        <f t="shared" si="22"/>
        <v>0.24075000000000024</v>
      </c>
      <c r="L448" s="19">
        <f t="shared" si="22"/>
        <v>-0.95950000000000202</v>
      </c>
      <c r="M448" s="19">
        <f t="shared" si="22"/>
        <v>-0.64625000000000021</v>
      </c>
      <c r="N448" s="19">
        <f t="shared" si="22"/>
        <v>7.9507004993631796</v>
      </c>
      <c r="O448" s="19">
        <f t="shared" si="22"/>
        <v>-2.7949685961182134</v>
      </c>
      <c r="P448" s="19">
        <f t="shared" si="22"/>
        <v>-1.1822500000000007</v>
      </c>
      <c r="Q448" s="19">
        <f t="shared" si="22"/>
        <v>-0.40199999999999925</v>
      </c>
      <c r="R448" s="19">
        <f t="shared" si="22"/>
        <v>-0.5895999999999999</v>
      </c>
      <c r="S448" s="49">
        <f t="shared" si="22"/>
        <v>0</v>
      </c>
      <c r="T448" s="19">
        <f t="shared" si="22"/>
        <v>0</v>
      </c>
      <c r="U448" s="19">
        <f t="shared" si="22"/>
        <v>0</v>
      </c>
      <c r="V448" s="19">
        <f t="shared" si="22"/>
        <v>0</v>
      </c>
      <c r="W448" s="19">
        <f t="shared" si="22"/>
        <v>0</v>
      </c>
      <c r="X448" s="19">
        <f t="shared" si="22"/>
        <v>0</v>
      </c>
    </row>
    <row r="449" spans="5:24" x14ac:dyDescent="0.35">
      <c r="E449" t="s">
        <v>33</v>
      </c>
      <c r="F449" s="33"/>
      <c r="H449" s="19">
        <f t="shared" si="23"/>
        <v>5.4924303243240047E-3</v>
      </c>
      <c r="I449" s="19">
        <f t="shared" si="22"/>
        <v>-0.10215260457171099</v>
      </c>
      <c r="J449" s="19">
        <f t="shared" si="22"/>
        <v>-5.0700000000000023E-2</v>
      </c>
      <c r="K449" s="19">
        <f t="shared" si="22"/>
        <v>0.29525000000000001</v>
      </c>
      <c r="L449" s="19">
        <f t="shared" si="22"/>
        <v>-1.3312499999999998</v>
      </c>
      <c r="M449" s="19">
        <f t="shared" si="22"/>
        <v>1.1479999999999997</v>
      </c>
      <c r="N449" s="19">
        <f t="shared" si="22"/>
        <v>-5.1620633135575993</v>
      </c>
      <c r="O449" s="19">
        <f t="shared" si="22"/>
        <v>-0.46733073586420204</v>
      </c>
      <c r="P449" s="19">
        <f t="shared" si="22"/>
        <v>5.0249999999999961E-2</v>
      </c>
      <c r="Q449" s="19">
        <f t="shared" si="22"/>
        <v>-0.53000000000000025</v>
      </c>
      <c r="R449" s="19">
        <f t="shared" si="22"/>
        <v>1.2063642765196323</v>
      </c>
      <c r="S449" s="49">
        <f t="shared" si="22"/>
        <v>0</v>
      </c>
      <c r="T449" s="19">
        <f t="shared" si="22"/>
        <v>0</v>
      </c>
      <c r="U449" s="19">
        <f t="shared" si="22"/>
        <v>0</v>
      </c>
      <c r="V449" s="19">
        <f t="shared" si="22"/>
        <v>0</v>
      </c>
      <c r="W449" s="19">
        <f t="shared" si="22"/>
        <v>0</v>
      </c>
      <c r="X449" s="19">
        <f t="shared" si="22"/>
        <v>0</v>
      </c>
    </row>
    <row r="450" spans="5:24" x14ac:dyDescent="0.35">
      <c r="R450" s="1"/>
    </row>
    <row r="451" spans="5:24" x14ac:dyDescent="0.35">
      <c r="E451" s="31" t="str">
        <f>+C260</f>
        <v>Totex not subject to cost sharing</v>
      </c>
      <c r="R451" s="1"/>
    </row>
    <row r="452" spans="5:24" x14ac:dyDescent="0.35">
      <c r="E452" s="21" t="s">
        <v>32</v>
      </c>
      <c r="R452" s="1"/>
    </row>
    <row r="453" spans="5:24" x14ac:dyDescent="0.35">
      <c r="E453" t="s">
        <v>26</v>
      </c>
      <c r="H453" s="19">
        <f>+H280</f>
        <v>23.782874593267849</v>
      </c>
      <c r="I453" s="19">
        <f t="shared" ref="I453:X456" si="24">+I280</f>
        <v>5.4774170619999998</v>
      </c>
      <c r="J453" s="19">
        <f t="shared" si="24"/>
        <v>23.384</v>
      </c>
      <c r="K453" s="19">
        <f t="shared" si="24"/>
        <v>42.448999999999998</v>
      </c>
      <c r="L453" s="19">
        <f t="shared" si="24"/>
        <v>16.472999999999999</v>
      </c>
      <c r="M453" s="19">
        <f t="shared" si="24"/>
        <v>0.314</v>
      </c>
      <c r="N453" s="19">
        <f t="shared" si="24"/>
        <v>22.327999999999999</v>
      </c>
      <c r="O453" s="19">
        <f t="shared" si="24"/>
        <v>14.36890345480157</v>
      </c>
      <c r="P453" s="19">
        <f t="shared" si="24"/>
        <v>35.063000000000002</v>
      </c>
      <c r="Q453" s="19">
        <f t="shared" si="24"/>
        <v>4.8099999999999996</v>
      </c>
      <c r="R453" s="19">
        <f t="shared" si="24"/>
        <v>0.93600000000000005</v>
      </c>
      <c r="S453" s="49">
        <f t="shared" si="24"/>
        <v>2.6252367482683252</v>
      </c>
      <c r="T453" s="19">
        <f t="shared" si="24"/>
        <v>1.2230000000000001</v>
      </c>
      <c r="U453" s="19">
        <f t="shared" si="24"/>
        <v>6.2E-2</v>
      </c>
      <c r="V453" s="19">
        <f t="shared" si="24"/>
        <v>0</v>
      </c>
      <c r="W453" s="19">
        <f t="shared" si="24"/>
        <v>0</v>
      </c>
      <c r="X453" s="19">
        <f t="shared" si="24"/>
        <v>3.7579325312470329</v>
      </c>
    </row>
    <row r="454" spans="5:24" x14ac:dyDescent="0.35">
      <c r="E454" t="s">
        <v>29</v>
      </c>
      <c r="H454" s="19">
        <f t="shared" ref="H454:W456" si="25">+H281</f>
        <v>76.355356477146003</v>
      </c>
      <c r="I454" s="19">
        <f t="shared" si="25"/>
        <v>3.5020409630611002</v>
      </c>
      <c r="J454" s="19">
        <f t="shared" si="25"/>
        <v>31.376000000000001</v>
      </c>
      <c r="K454" s="19">
        <f t="shared" si="25"/>
        <v>49.807000000000002</v>
      </c>
      <c r="L454" s="19">
        <f t="shared" si="25"/>
        <v>75.494</v>
      </c>
      <c r="M454" s="19">
        <f t="shared" si="25"/>
        <v>6.2910000000000004</v>
      </c>
      <c r="N454" s="19">
        <f t="shared" si="25"/>
        <v>73.256</v>
      </c>
      <c r="O454" s="19">
        <f t="shared" si="25"/>
        <v>79.295263243261346</v>
      </c>
      <c r="P454" s="19">
        <f t="shared" si="25"/>
        <v>92.305000000000007</v>
      </c>
      <c r="Q454" s="19">
        <f t="shared" si="25"/>
        <v>18.821000000000002</v>
      </c>
      <c r="R454" s="19">
        <f t="shared" si="25"/>
        <v>16.775000000000002</v>
      </c>
      <c r="S454" s="49">
        <f t="shared" si="25"/>
        <v>30.288191592362882</v>
      </c>
      <c r="T454" s="19">
        <f t="shared" si="25"/>
        <v>7.28</v>
      </c>
      <c r="U454" s="19">
        <f t="shared" si="25"/>
        <v>2.3860000000000001</v>
      </c>
      <c r="V454" s="19">
        <f t="shared" si="25"/>
        <v>1.5168274100000003</v>
      </c>
      <c r="W454" s="19">
        <f t="shared" si="25"/>
        <v>2.4109999999999996</v>
      </c>
      <c r="X454" s="19">
        <f t="shared" si="24"/>
        <v>8.9413734498056989</v>
      </c>
    </row>
    <row r="455" spans="5:24" x14ac:dyDescent="0.35">
      <c r="E455" t="s">
        <v>31</v>
      </c>
      <c r="H455" s="19">
        <f t="shared" si="25"/>
        <v>26.886657637232684</v>
      </c>
      <c r="I455" s="19">
        <f t="shared" si="24"/>
        <v>0.21134044000000002</v>
      </c>
      <c r="J455" s="19">
        <f t="shared" si="24"/>
        <v>2.4609999999999999</v>
      </c>
      <c r="K455" s="19">
        <f t="shared" si="24"/>
        <v>6.5490000000000004</v>
      </c>
      <c r="L455" s="19">
        <f t="shared" si="24"/>
        <v>6.3019999999999996</v>
      </c>
      <c r="M455" s="19">
        <f t="shared" si="24"/>
        <v>5.2649999999999997</v>
      </c>
      <c r="N455" s="19">
        <f t="shared" si="24"/>
        <v>48.371000000000002</v>
      </c>
      <c r="O455" s="19">
        <f t="shared" si="24"/>
        <v>3.1705303803311367</v>
      </c>
      <c r="P455" s="19">
        <f t="shared" si="24"/>
        <v>33.927</v>
      </c>
      <c r="Q455" s="19">
        <f t="shared" si="24"/>
        <v>22.861999999999998</v>
      </c>
      <c r="R455" s="19">
        <f t="shared" si="24"/>
        <v>8.447000000000001</v>
      </c>
      <c r="S455" s="49">
        <f t="shared" si="24"/>
        <v>0</v>
      </c>
      <c r="T455" s="19">
        <f t="shared" si="24"/>
        <v>0</v>
      </c>
      <c r="U455" s="19">
        <f t="shared" si="24"/>
        <v>0</v>
      </c>
      <c r="V455" s="19">
        <f t="shared" si="24"/>
        <v>0</v>
      </c>
      <c r="W455" s="19">
        <f t="shared" si="24"/>
        <v>0</v>
      </c>
      <c r="X455" s="19">
        <f t="shared" si="24"/>
        <v>0</v>
      </c>
    </row>
    <row r="456" spans="5:24" x14ac:dyDescent="0.35">
      <c r="E456" t="s">
        <v>33</v>
      </c>
      <c r="H456" s="19">
        <f t="shared" si="25"/>
        <v>9.5220524262920154</v>
      </c>
      <c r="I456" s="19">
        <f t="shared" si="24"/>
        <v>8.7573440000000002E-3</v>
      </c>
      <c r="J456" s="19">
        <f t="shared" si="24"/>
        <v>2E-3</v>
      </c>
      <c r="K456" s="19">
        <f t="shared" si="24"/>
        <v>0</v>
      </c>
      <c r="L456" s="19">
        <f t="shared" si="24"/>
        <v>8.9999999999999993E-3</v>
      </c>
      <c r="M456" s="19">
        <f t="shared" si="24"/>
        <v>0.76100000000000001</v>
      </c>
      <c r="N456" s="19">
        <f t="shared" si="24"/>
        <v>19.222999999999999</v>
      </c>
      <c r="O456" s="19">
        <f t="shared" si="24"/>
        <v>9.9649520410336478E-2</v>
      </c>
      <c r="P456" s="19">
        <f t="shared" si="24"/>
        <v>0.82499999999999996</v>
      </c>
      <c r="Q456" s="19">
        <f t="shared" si="24"/>
        <v>6.1580000000000004</v>
      </c>
      <c r="R456" s="19">
        <f t="shared" si="24"/>
        <v>0.30299999999999999</v>
      </c>
      <c r="S456" s="49">
        <f t="shared" si="24"/>
        <v>0</v>
      </c>
      <c r="T456" s="19">
        <f t="shared" si="24"/>
        <v>0</v>
      </c>
      <c r="U456" s="19">
        <f t="shared" si="24"/>
        <v>0</v>
      </c>
      <c r="V456" s="19">
        <f t="shared" si="24"/>
        <v>0</v>
      </c>
      <c r="W456" s="19">
        <f t="shared" si="24"/>
        <v>0</v>
      </c>
      <c r="X456" s="19">
        <f t="shared" si="24"/>
        <v>0</v>
      </c>
    </row>
    <row r="457" spans="5:24" x14ac:dyDescent="0.35">
      <c r="R457" s="1"/>
    </row>
    <row r="458" spans="5:24" x14ac:dyDescent="0.35">
      <c r="E458" s="21" t="s">
        <v>30</v>
      </c>
      <c r="R458" s="1"/>
    </row>
    <row r="459" spans="5:24" x14ac:dyDescent="0.35">
      <c r="E459" t="s">
        <v>26</v>
      </c>
      <c r="H459" s="19">
        <f>+H268</f>
        <v>11.422343514912242</v>
      </c>
      <c r="I459" s="19">
        <f t="shared" ref="I459:X462" si="26">+I268</f>
        <v>4.6677225411827479</v>
      </c>
      <c r="J459" s="19">
        <f t="shared" si="26"/>
        <v>16.315000000000001</v>
      </c>
      <c r="K459" s="19">
        <f t="shared" si="26"/>
        <v>44.478999999999999</v>
      </c>
      <c r="L459" s="19">
        <f t="shared" si="26"/>
        <v>28.515999999999998</v>
      </c>
      <c r="M459" s="19">
        <f t="shared" si="26"/>
        <v>0.49</v>
      </c>
      <c r="N459" s="19">
        <f t="shared" si="26"/>
        <v>67.669608980583092</v>
      </c>
      <c r="O459" s="19">
        <f t="shared" si="26"/>
        <v>22.06787707264774</v>
      </c>
      <c r="P459" s="19">
        <f t="shared" si="26"/>
        <v>29.457000000000001</v>
      </c>
      <c r="Q459" s="19">
        <f t="shared" si="26"/>
        <v>2.5270000000000001</v>
      </c>
      <c r="R459" s="19">
        <f t="shared" si="26"/>
        <v>0.155</v>
      </c>
      <c r="S459" s="49">
        <f t="shared" si="26"/>
        <v>32.453792278351536</v>
      </c>
      <c r="T459" s="19">
        <f t="shared" si="26"/>
        <v>1.37</v>
      </c>
      <c r="U459" s="19">
        <f t="shared" si="26"/>
        <v>0</v>
      </c>
      <c r="V459" s="19">
        <f t="shared" si="26"/>
        <v>0</v>
      </c>
      <c r="W459" s="19">
        <f t="shared" si="26"/>
        <v>0</v>
      </c>
      <c r="X459" s="19">
        <f t="shared" si="26"/>
        <v>1.9835620513873518E-2</v>
      </c>
    </row>
    <row r="460" spans="5:24" x14ac:dyDescent="0.35">
      <c r="E460" t="s">
        <v>29</v>
      </c>
      <c r="H460" s="19">
        <f t="shared" ref="H460:W462" si="27">+H269</f>
        <v>104.18449977147705</v>
      </c>
      <c r="I460" s="19">
        <f t="shared" si="27"/>
        <v>6.6881857170056689</v>
      </c>
      <c r="J460" s="19">
        <f t="shared" si="27"/>
        <v>12.243</v>
      </c>
      <c r="K460" s="19">
        <f t="shared" si="27"/>
        <v>81.325999999999993</v>
      </c>
      <c r="L460" s="19">
        <f t="shared" si="27"/>
        <v>112.244</v>
      </c>
      <c r="M460" s="19">
        <f t="shared" si="27"/>
        <v>13.224</v>
      </c>
      <c r="N460" s="19">
        <f t="shared" si="27"/>
        <v>400.52369393854099</v>
      </c>
      <c r="O460" s="19">
        <f t="shared" si="27"/>
        <v>84.462320650963022</v>
      </c>
      <c r="P460" s="19">
        <f t="shared" si="27"/>
        <v>26.851999999999997</v>
      </c>
      <c r="Q460" s="19">
        <f t="shared" si="27"/>
        <v>5.242</v>
      </c>
      <c r="R460" s="19">
        <f t="shared" si="27"/>
        <v>9.2449999999999992</v>
      </c>
      <c r="S460" s="49">
        <f t="shared" si="27"/>
        <v>33.871707223832075</v>
      </c>
      <c r="T460" s="19">
        <f t="shared" si="27"/>
        <v>19.388999999999999</v>
      </c>
      <c r="U460" s="19">
        <f t="shared" si="27"/>
        <v>0.80099999999999993</v>
      </c>
      <c r="V460" s="19">
        <f t="shared" si="27"/>
        <v>7.4545100964089173</v>
      </c>
      <c r="W460" s="19">
        <f t="shared" si="27"/>
        <v>1.7193376373291247</v>
      </c>
      <c r="X460" s="19">
        <f t="shared" si="26"/>
        <v>3.8928743954041893</v>
      </c>
    </row>
    <row r="461" spans="5:24" x14ac:dyDescent="0.35">
      <c r="E461" t="s">
        <v>31</v>
      </c>
      <c r="H461" s="19">
        <f t="shared" si="27"/>
        <v>32.302783946229631</v>
      </c>
      <c r="I461" s="19">
        <f t="shared" si="26"/>
        <v>-8.2084524141890658E-2</v>
      </c>
      <c r="J461" s="19">
        <f t="shared" si="26"/>
        <v>0.65500000000000003</v>
      </c>
      <c r="K461" s="19">
        <f t="shared" si="26"/>
        <v>27.850999999999999</v>
      </c>
      <c r="L461" s="19">
        <f t="shared" si="26"/>
        <v>4.6459999999999999</v>
      </c>
      <c r="M461" s="19">
        <f t="shared" si="26"/>
        <v>4.9870000000000001</v>
      </c>
      <c r="N461" s="19">
        <f t="shared" si="26"/>
        <v>8.5364780827189257</v>
      </c>
      <c r="O461" s="19">
        <f t="shared" si="26"/>
        <v>1.9184016002727942</v>
      </c>
      <c r="P461" s="19">
        <f t="shared" si="26"/>
        <v>6.4030000000000005</v>
      </c>
      <c r="Q461" s="19">
        <f t="shared" si="26"/>
        <v>0.69199999999999995</v>
      </c>
      <c r="R461" s="19">
        <f t="shared" si="26"/>
        <v>0.95199999999999996</v>
      </c>
      <c r="S461" s="49">
        <f t="shared" si="26"/>
        <v>0</v>
      </c>
      <c r="T461" s="19">
        <f t="shared" si="26"/>
        <v>0</v>
      </c>
      <c r="U461" s="19">
        <f t="shared" si="26"/>
        <v>0</v>
      </c>
      <c r="V461" s="19">
        <f t="shared" si="26"/>
        <v>0</v>
      </c>
      <c r="W461" s="19">
        <f t="shared" si="26"/>
        <v>0</v>
      </c>
      <c r="X461" s="19">
        <f t="shared" si="26"/>
        <v>0</v>
      </c>
    </row>
    <row r="462" spans="5:24" x14ac:dyDescent="0.35">
      <c r="E462" t="s">
        <v>33</v>
      </c>
      <c r="H462" s="19">
        <f t="shared" si="27"/>
        <v>1.9223838571155802</v>
      </c>
      <c r="I462" s="19">
        <f t="shared" si="26"/>
        <v>0</v>
      </c>
      <c r="J462" s="19">
        <f t="shared" si="26"/>
        <v>4.2000000000000003E-2</v>
      </c>
      <c r="K462" s="19">
        <f t="shared" si="26"/>
        <v>0</v>
      </c>
      <c r="L462" s="19">
        <f t="shared" si="26"/>
        <v>0</v>
      </c>
      <c r="M462" s="19">
        <f t="shared" si="26"/>
        <v>0</v>
      </c>
      <c r="N462" s="19">
        <f t="shared" si="26"/>
        <v>0.42825338705370247</v>
      </c>
      <c r="O462" s="19">
        <f t="shared" si="26"/>
        <v>0</v>
      </c>
      <c r="P462" s="19">
        <f t="shared" si="26"/>
        <v>0</v>
      </c>
      <c r="Q462" s="19">
        <f t="shared" si="26"/>
        <v>0</v>
      </c>
      <c r="R462" s="19">
        <f t="shared" si="26"/>
        <v>0.23799999999999999</v>
      </c>
      <c r="S462" s="49">
        <f t="shared" si="26"/>
        <v>0</v>
      </c>
      <c r="T462" s="19">
        <f t="shared" si="26"/>
        <v>0</v>
      </c>
      <c r="U462" s="19">
        <f t="shared" si="26"/>
        <v>0</v>
      </c>
      <c r="V462" s="19">
        <f t="shared" si="26"/>
        <v>0</v>
      </c>
      <c r="W462" s="19">
        <f t="shared" si="26"/>
        <v>0</v>
      </c>
      <c r="X462" s="19">
        <f t="shared" si="26"/>
        <v>0</v>
      </c>
    </row>
    <row r="463" spans="5:24" x14ac:dyDescent="0.35">
      <c r="R463" s="1"/>
    </row>
    <row r="464" spans="5:24" x14ac:dyDescent="0.35">
      <c r="E464" s="21" t="s">
        <v>34</v>
      </c>
      <c r="R464" s="1"/>
    </row>
    <row r="465" spans="5:24" x14ac:dyDescent="0.35">
      <c r="E465" t="s">
        <v>26</v>
      </c>
      <c r="H465" s="19">
        <f>+H292</f>
        <v>12.360531078355606</v>
      </c>
      <c r="I465" s="19">
        <f t="shared" ref="I465:X468" si="28">+I292</f>
        <v>0.80969452081725191</v>
      </c>
      <c r="J465" s="19">
        <f t="shared" si="28"/>
        <v>7.0689999999999991</v>
      </c>
      <c r="K465" s="19">
        <f t="shared" si="28"/>
        <v>-2.0300000000000011</v>
      </c>
      <c r="L465" s="19">
        <f t="shared" si="28"/>
        <v>-12.042999999999999</v>
      </c>
      <c r="M465" s="19">
        <f t="shared" si="28"/>
        <v>-0.17599999999999999</v>
      </c>
      <c r="N465" s="19">
        <f t="shared" si="28"/>
        <v>-45.341608980583089</v>
      </c>
      <c r="O465" s="19">
        <f t="shared" si="28"/>
        <v>-7.6989736178461694</v>
      </c>
      <c r="P465" s="19">
        <f t="shared" si="28"/>
        <v>5.6060000000000016</v>
      </c>
      <c r="Q465" s="19">
        <f t="shared" si="28"/>
        <v>2.2829999999999995</v>
      </c>
      <c r="R465" s="19">
        <f t="shared" si="28"/>
        <v>0.78100000000000003</v>
      </c>
      <c r="S465" s="49">
        <f t="shared" si="28"/>
        <v>-29.828555530083211</v>
      </c>
      <c r="T465" s="19">
        <f t="shared" si="28"/>
        <v>-0.14700000000000002</v>
      </c>
      <c r="U465" s="19">
        <f t="shared" si="28"/>
        <v>6.2E-2</v>
      </c>
      <c r="V465" s="19">
        <f t="shared" si="28"/>
        <v>0</v>
      </c>
      <c r="W465" s="19">
        <f t="shared" si="28"/>
        <v>0</v>
      </c>
      <c r="X465" s="19">
        <f t="shared" si="28"/>
        <v>3.7380969107331592</v>
      </c>
    </row>
    <row r="466" spans="5:24" x14ac:dyDescent="0.35">
      <c r="E466" t="s">
        <v>29</v>
      </c>
      <c r="H466" s="19">
        <f t="shared" ref="H466:W468" si="29">+H293</f>
        <v>-27.829143294331047</v>
      </c>
      <c r="I466" s="19">
        <f t="shared" si="29"/>
        <v>-3.1861447539445686</v>
      </c>
      <c r="J466" s="19">
        <f t="shared" si="29"/>
        <v>19.133000000000003</v>
      </c>
      <c r="K466" s="19">
        <f t="shared" si="29"/>
        <v>-31.518999999999991</v>
      </c>
      <c r="L466" s="19">
        <f t="shared" si="29"/>
        <v>-36.75</v>
      </c>
      <c r="M466" s="19">
        <f t="shared" si="29"/>
        <v>-6.9329999999999998</v>
      </c>
      <c r="N466" s="19">
        <f t="shared" si="29"/>
        <v>-327.26769393854102</v>
      </c>
      <c r="O466" s="19">
        <f t="shared" si="29"/>
        <v>-5.1670574077016767</v>
      </c>
      <c r="P466" s="19">
        <f t="shared" si="29"/>
        <v>65.453000000000003</v>
      </c>
      <c r="Q466" s="19">
        <f t="shared" si="29"/>
        <v>13.579000000000001</v>
      </c>
      <c r="R466" s="19">
        <f t="shared" si="29"/>
        <v>7.5300000000000029</v>
      </c>
      <c r="S466" s="49">
        <f t="shared" si="29"/>
        <v>-3.5835156314691936</v>
      </c>
      <c r="T466" s="19">
        <f t="shared" si="29"/>
        <v>-12.108999999999998</v>
      </c>
      <c r="U466" s="19">
        <f t="shared" si="29"/>
        <v>1.5850000000000002</v>
      </c>
      <c r="V466" s="19">
        <f t="shared" si="29"/>
        <v>-5.9376826864089169</v>
      </c>
      <c r="W466" s="19">
        <f t="shared" si="29"/>
        <v>0.69166236267087489</v>
      </c>
      <c r="X466" s="19">
        <f t="shared" si="28"/>
        <v>5.0484990544015096</v>
      </c>
    </row>
    <row r="467" spans="5:24" x14ac:dyDescent="0.35">
      <c r="E467" t="s">
        <v>31</v>
      </c>
      <c r="H467" s="19">
        <f t="shared" si="29"/>
        <v>-5.4161263089969474</v>
      </c>
      <c r="I467" s="19">
        <f t="shared" si="28"/>
        <v>0.29342496414189068</v>
      </c>
      <c r="J467" s="19">
        <f t="shared" si="28"/>
        <v>1.8059999999999998</v>
      </c>
      <c r="K467" s="19">
        <f t="shared" si="28"/>
        <v>-21.302</v>
      </c>
      <c r="L467" s="19">
        <f t="shared" si="28"/>
        <v>1.6559999999999997</v>
      </c>
      <c r="M467" s="19">
        <f t="shared" si="28"/>
        <v>0.27799999999999958</v>
      </c>
      <c r="N467" s="19">
        <f t="shared" si="28"/>
        <v>39.83452191728108</v>
      </c>
      <c r="O467" s="19">
        <f t="shared" si="28"/>
        <v>1.2521287800583425</v>
      </c>
      <c r="P467" s="19">
        <f t="shared" si="28"/>
        <v>27.524000000000001</v>
      </c>
      <c r="Q467" s="19">
        <f t="shared" si="28"/>
        <v>22.169999999999998</v>
      </c>
      <c r="R467" s="19">
        <f t="shared" si="28"/>
        <v>7.495000000000001</v>
      </c>
      <c r="S467" s="49">
        <f t="shared" si="28"/>
        <v>0</v>
      </c>
      <c r="T467" s="19">
        <f t="shared" si="28"/>
        <v>0</v>
      </c>
      <c r="U467" s="19">
        <f t="shared" si="28"/>
        <v>0</v>
      </c>
      <c r="V467" s="19">
        <f t="shared" si="28"/>
        <v>0</v>
      </c>
      <c r="W467" s="19">
        <f t="shared" si="28"/>
        <v>0</v>
      </c>
      <c r="X467" s="19">
        <f t="shared" si="28"/>
        <v>0</v>
      </c>
    </row>
    <row r="468" spans="5:24" x14ac:dyDescent="0.35">
      <c r="E468" t="s">
        <v>33</v>
      </c>
      <c r="H468" s="19">
        <f t="shared" si="29"/>
        <v>7.5996685691764352</v>
      </c>
      <c r="I468" s="19">
        <f t="shared" si="28"/>
        <v>8.7573440000000002E-3</v>
      </c>
      <c r="J468" s="19">
        <f t="shared" si="28"/>
        <v>-0.04</v>
      </c>
      <c r="K468" s="19">
        <f t="shared" si="28"/>
        <v>0</v>
      </c>
      <c r="L468" s="19">
        <f t="shared" si="28"/>
        <v>8.9999999999999993E-3</v>
      </c>
      <c r="M468" s="19">
        <f t="shared" si="28"/>
        <v>0.76100000000000001</v>
      </c>
      <c r="N468" s="19">
        <f t="shared" si="28"/>
        <v>18.794746612946298</v>
      </c>
      <c r="O468" s="19">
        <f t="shared" si="28"/>
        <v>9.9649520410336478E-2</v>
      </c>
      <c r="P468" s="19">
        <f t="shared" si="28"/>
        <v>0.82499999999999996</v>
      </c>
      <c r="Q468" s="19">
        <f t="shared" si="28"/>
        <v>6.1580000000000004</v>
      </c>
      <c r="R468" s="19">
        <f t="shared" si="28"/>
        <v>6.5000000000000002E-2</v>
      </c>
      <c r="S468" s="49">
        <f t="shared" si="28"/>
        <v>0</v>
      </c>
      <c r="T468" s="19">
        <f t="shared" si="28"/>
        <v>0</v>
      </c>
      <c r="U468" s="19">
        <f t="shared" si="28"/>
        <v>0</v>
      </c>
      <c r="V468" s="19">
        <f t="shared" si="28"/>
        <v>0</v>
      </c>
      <c r="W468" s="19">
        <f t="shared" si="28"/>
        <v>0</v>
      </c>
      <c r="X468" s="19">
        <f t="shared" si="28"/>
        <v>0</v>
      </c>
    </row>
    <row r="469" spans="5:24" x14ac:dyDescent="0.35">
      <c r="R469" s="1"/>
    </row>
    <row r="470" spans="5:24" x14ac:dyDescent="0.35">
      <c r="E470" s="21"/>
      <c r="R470" s="1"/>
    </row>
    <row r="471" spans="5:24" x14ac:dyDescent="0.35">
      <c r="E471" s="21"/>
      <c r="R471" s="1"/>
    </row>
    <row r="472" spans="5:24" x14ac:dyDescent="0.35">
      <c r="E472" s="21" t="s">
        <v>76</v>
      </c>
      <c r="R472" s="1"/>
    </row>
    <row r="473" spans="5:24" x14ac:dyDescent="0.35">
      <c r="E473" s="21" t="s">
        <v>32</v>
      </c>
      <c r="R473" s="1"/>
    </row>
    <row r="474" spans="5:24" x14ac:dyDescent="0.35">
      <c r="E474" t="s">
        <v>26</v>
      </c>
      <c r="H474" s="19">
        <f>+H401+H427+H453</f>
        <v>167.43624771245769</v>
      </c>
      <c r="I474" s="19">
        <f t="shared" ref="I474:X483" si="30">+I401+I427+I453</f>
        <v>24.569588394091177</v>
      </c>
      <c r="J474" s="19">
        <f t="shared" si="30"/>
        <v>292.91399999999999</v>
      </c>
      <c r="K474" s="19">
        <f t="shared" si="30"/>
        <v>138.17500000000001</v>
      </c>
      <c r="L474" s="19">
        <f t="shared" si="30"/>
        <v>293.58199999999999</v>
      </c>
      <c r="M474" s="19">
        <f t="shared" si="30"/>
        <v>96.375</v>
      </c>
      <c r="N474" s="19">
        <f t="shared" si="30"/>
        <v>318.29099999999994</v>
      </c>
      <c r="O474" s="19">
        <f t="shared" si="30"/>
        <v>253.05379971698187</v>
      </c>
      <c r="P474" s="19">
        <f t="shared" si="30"/>
        <v>208.43900000000002</v>
      </c>
      <c r="Q474" s="19">
        <f t="shared" si="30"/>
        <v>48.552</v>
      </c>
      <c r="R474" s="19">
        <f t="shared" si="30"/>
        <v>173.39099999999999</v>
      </c>
      <c r="S474" s="49">
        <f t="shared" si="30"/>
        <v>90.28903264495861</v>
      </c>
      <c r="T474" s="19">
        <f t="shared" si="30"/>
        <v>44.596999999999994</v>
      </c>
      <c r="U474" s="19">
        <f t="shared" si="30"/>
        <v>18.339000000000002</v>
      </c>
      <c r="V474" s="19">
        <f t="shared" si="30"/>
        <v>18.568536079315461</v>
      </c>
      <c r="W474" s="19">
        <f t="shared" si="30"/>
        <v>69.309420976599995</v>
      </c>
      <c r="X474" s="19">
        <f t="shared" si="30"/>
        <v>38.025361470769866</v>
      </c>
    </row>
    <row r="475" spans="5:24" x14ac:dyDescent="0.35">
      <c r="E475" t="s">
        <v>29</v>
      </c>
      <c r="H475" s="19">
        <f t="shared" ref="H475:W483" si="31">+H402+H428+H454</f>
        <v>1431.2354087634285</v>
      </c>
      <c r="I475" s="19">
        <f t="shared" si="31"/>
        <v>82.485653227694172</v>
      </c>
      <c r="J475" s="19">
        <f t="shared" si="31"/>
        <v>885.01800000000003</v>
      </c>
      <c r="K475" s="19">
        <f t="shared" si="31"/>
        <v>820.78800000000001</v>
      </c>
      <c r="L475" s="19">
        <f t="shared" si="31"/>
        <v>1846.5509999999999</v>
      </c>
      <c r="M475" s="19">
        <f t="shared" si="31"/>
        <v>578.48200000000008</v>
      </c>
      <c r="N475" s="19">
        <f t="shared" si="31"/>
        <v>2987.6769999999997</v>
      </c>
      <c r="O475" s="19">
        <f t="shared" si="31"/>
        <v>1785.3230264062886</v>
      </c>
      <c r="P475" s="19">
        <f t="shared" si="31"/>
        <v>853.42100000000005</v>
      </c>
      <c r="Q475" s="19">
        <f t="shared" si="31"/>
        <v>432.22500000000002</v>
      </c>
      <c r="R475" s="19">
        <f t="shared" si="31"/>
        <v>1197.71</v>
      </c>
      <c r="S475" s="49">
        <f t="shared" si="31"/>
        <v>858.70380843428404</v>
      </c>
      <c r="T475" s="19">
        <f t="shared" si="31"/>
        <v>249.61600000000001</v>
      </c>
      <c r="U475" s="19">
        <f t="shared" si="31"/>
        <v>84.463999999999999</v>
      </c>
      <c r="V475" s="19">
        <f t="shared" si="31"/>
        <v>159.5125814264309</v>
      </c>
      <c r="W475" s="19">
        <f t="shared" si="31"/>
        <v>508.14055355940002</v>
      </c>
      <c r="X475" s="19">
        <f t="shared" si="30"/>
        <v>315.0228372573219</v>
      </c>
    </row>
    <row r="476" spans="5:24" x14ac:dyDescent="0.35">
      <c r="E476" t="s">
        <v>31</v>
      </c>
      <c r="H476" s="19">
        <f t="shared" si="31"/>
        <v>1393.9633553972487</v>
      </c>
      <c r="I476" s="19">
        <f t="shared" si="30"/>
        <v>19.323819269695999</v>
      </c>
      <c r="J476" s="19">
        <f t="shared" si="30"/>
        <v>580.16199999999992</v>
      </c>
      <c r="K476" s="19">
        <f t="shared" si="30"/>
        <v>1557.6359999999997</v>
      </c>
      <c r="L476" s="19">
        <f t="shared" si="30"/>
        <v>1616.8309999999999</v>
      </c>
      <c r="M476" s="19">
        <f t="shared" si="30"/>
        <v>574.9079999999999</v>
      </c>
      <c r="N476" s="19">
        <f t="shared" si="30"/>
        <v>2493.6679999999997</v>
      </c>
      <c r="O476" s="19">
        <f t="shared" si="30"/>
        <v>1903.4616919235511</v>
      </c>
      <c r="P476" s="19">
        <f t="shared" si="30"/>
        <v>822.5390000000001</v>
      </c>
      <c r="Q476" s="19">
        <f t="shared" si="30"/>
        <v>782.05500000000006</v>
      </c>
      <c r="R476" s="19">
        <f t="shared" si="30"/>
        <v>1252.5779999999997</v>
      </c>
      <c r="S476" s="49">
        <f t="shared" si="30"/>
        <v>0</v>
      </c>
      <c r="T476" s="19">
        <f t="shared" si="30"/>
        <v>0</v>
      </c>
      <c r="U476" s="19">
        <f t="shared" si="30"/>
        <v>0</v>
      </c>
      <c r="V476" s="19">
        <f t="shared" si="30"/>
        <v>0</v>
      </c>
      <c r="W476" s="19">
        <f t="shared" si="30"/>
        <v>0</v>
      </c>
      <c r="X476" s="19">
        <f t="shared" si="30"/>
        <v>0</v>
      </c>
    </row>
    <row r="477" spans="5:24" x14ac:dyDescent="0.35">
      <c r="E477" t="s">
        <v>33</v>
      </c>
      <c r="H477" s="19">
        <f t="shared" si="31"/>
        <v>265.4635627450611</v>
      </c>
      <c r="I477" s="19">
        <f t="shared" si="30"/>
        <v>1.2470370606999999</v>
      </c>
      <c r="J477" s="19">
        <f t="shared" si="30"/>
        <v>12.706000000000001</v>
      </c>
      <c r="K477" s="19">
        <f t="shared" si="30"/>
        <v>140.51900000000001</v>
      </c>
      <c r="L477" s="19">
        <f t="shared" si="30"/>
        <v>217.54499999999999</v>
      </c>
      <c r="M477" s="19">
        <f t="shared" si="30"/>
        <v>66.228999999999999</v>
      </c>
      <c r="N477" s="19">
        <f t="shared" si="30"/>
        <v>332.68</v>
      </c>
      <c r="O477" s="19">
        <f t="shared" si="30"/>
        <v>214.91301961300701</v>
      </c>
      <c r="P477" s="19">
        <f t="shared" si="30"/>
        <v>103.88</v>
      </c>
      <c r="Q477" s="19">
        <f t="shared" si="30"/>
        <v>114.26900000000001</v>
      </c>
      <c r="R477" s="19">
        <f t="shared" si="30"/>
        <v>164.96299999999999</v>
      </c>
      <c r="S477" s="49">
        <f t="shared" si="30"/>
        <v>0</v>
      </c>
      <c r="T477" s="19">
        <f t="shared" si="30"/>
        <v>0</v>
      </c>
      <c r="U477" s="19">
        <f t="shared" si="30"/>
        <v>0</v>
      </c>
      <c r="V477" s="19">
        <f t="shared" si="30"/>
        <v>0</v>
      </c>
      <c r="W477" s="19">
        <f t="shared" si="30"/>
        <v>0</v>
      </c>
      <c r="X477" s="19">
        <f t="shared" si="30"/>
        <v>0</v>
      </c>
    </row>
    <row r="478" spans="5:24" x14ac:dyDescent="0.35">
      <c r="H478" s="19">
        <f>SUM(H474:H477)</f>
        <v>3258.0985746181964</v>
      </c>
      <c r="I478" s="19">
        <f t="shared" ref="I478:X478" si="32">SUM(I474:I477)</f>
        <v>127.62609795218134</v>
      </c>
      <c r="J478" s="19">
        <f t="shared" si="32"/>
        <v>1770.8</v>
      </c>
      <c r="K478" s="19">
        <f t="shared" si="32"/>
        <v>2657.1179999999995</v>
      </c>
      <c r="L478" s="19">
        <f t="shared" si="32"/>
        <v>3974.509</v>
      </c>
      <c r="M478" s="19">
        <f t="shared" si="32"/>
        <v>1315.9939999999999</v>
      </c>
      <c r="N478" s="19">
        <f t="shared" si="32"/>
        <v>6132.3159999999998</v>
      </c>
      <c r="O478" s="19">
        <f t="shared" si="32"/>
        <v>4156.7515376598285</v>
      </c>
      <c r="P478" s="19">
        <f t="shared" si="32"/>
        <v>1988.2790000000005</v>
      </c>
      <c r="Q478" s="19">
        <f t="shared" si="32"/>
        <v>1377.1010000000001</v>
      </c>
      <c r="R478" s="19">
        <f t="shared" si="32"/>
        <v>2788.6420000000003</v>
      </c>
      <c r="S478" s="49">
        <f t="shared" si="32"/>
        <v>948.99284107924268</v>
      </c>
      <c r="T478" s="19">
        <f t="shared" si="32"/>
        <v>294.21300000000002</v>
      </c>
      <c r="U478" s="19">
        <f t="shared" si="32"/>
        <v>102.803</v>
      </c>
      <c r="V478" s="19">
        <f t="shared" si="32"/>
        <v>178.08111750574636</v>
      </c>
      <c r="W478" s="19">
        <f t="shared" si="32"/>
        <v>577.44997453600001</v>
      </c>
      <c r="X478" s="19">
        <f t="shared" si="32"/>
        <v>353.04819872809173</v>
      </c>
    </row>
    <row r="479" spans="5:24" x14ac:dyDescent="0.35">
      <c r="E479" s="21" t="s">
        <v>30</v>
      </c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49"/>
      <c r="T479" s="19"/>
      <c r="U479" s="19"/>
      <c r="V479" s="19"/>
      <c r="W479" s="19"/>
      <c r="X479" s="19"/>
    </row>
    <row r="480" spans="5:24" x14ac:dyDescent="0.35">
      <c r="E480" t="s">
        <v>26</v>
      </c>
      <c r="H480" s="19">
        <f t="shared" si="31"/>
        <v>140.75972802886542</v>
      </c>
      <c r="I480" s="19">
        <f t="shared" si="30"/>
        <v>20.733424631637675</v>
      </c>
      <c r="J480" s="19">
        <f t="shared" si="30"/>
        <v>107.523</v>
      </c>
      <c r="K480" s="19">
        <f t="shared" si="30"/>
        <v>140.458</v>
      </c>
      <c r="L480" s="19">
        <f t="shared" si="30"/>
        <v>223.20799999999997</v>
      </c>
      <c r="M480" s="19">
        <f t="shared" si="30"/>
        <v>31.356999999999996</v>
      </c>
      <c r="N480" s="19">
        <f t="shared" si="30"/>
        <v>408.38552563834605</v>
      </c>
      <c r="O480" s="19">
        <f t="shared" si="30"/>
        <v>173.90501570877575</v>
      </c>
      <c r="P480" s="19">
        <f t="shared" si="30"/>
        <v>227.49799999999999</v>
      </c>
      <c r="Q480" s="19">
        <f t="shared" si="30"/>
        <v>55.611000000000004</v>
      </c>
      <c r="R480" s="19">
        <f t="shared" si="30"/>
        <v>113.161</v>
      </c>
      <c r="S480" s="49">
        <f t="shared" si="30"/>
        <v>200.08996338880161</v>
      </c>
      <c r="T480" s="19">
        <f t="shared" si="30"/>
        <v>46.234999999999992</v>
      </c>
      <c r="U480" s="19">
        <f t="shared" si="30"/>
        <v>15.015000000000001</v>
      </c>
      <c r="V480" s="19">
        <f t="shared" si="30"/>
        <v>13.608607779627944</v>
      </c>
      <c r="W480" s="19">
        <f t="shared" si="30"/>
        <v>67.892081495519065</v>
      </c>
      <c r="X480" s="19">
        <f t="shared" si="30"/>
        <v>25.085422065141909</v>
      </c>
    </row>
    <row r="481" spans="5:24" x14ac:dyDescent="0.35">
      <c r="E481" t="s">
        <v>29</v>
      </c>
      <c r="H481" s="19">
        <f t="shared" si="31"/>
        <v>1417.2273915372155</v>
      </c>
      <c r="I481" s="19">
        <f t="shared" si="30"/>
        <v>76.182583795948275</v>
      </c>
      <c r="J481" s="19">
        <f t="shared" si="30"/>
        <v>829.21600000000012</v>
      </c>
      <c r="K481" s="19">
        <f t="shared" si="30"/>
        <v>693.28600000000006</v>
      </c>
      <c r="L481" s="19">
        <f t="shared" si="30"/>
        <v>1618.1079999999997</v>
      </c>
      <c r="M481" s="19">
        <f t="shared" si="30"/>
        <v>484.452</v>
      </c>
      <c r="N481" s="19">
        <f t="shared" si="30"/>
        <v>3196.8053878770816</v>
      </c>
      <c r="O481" s="19">
        <f t="shared" si="30"/>
        <v>1365.0770497999458</v>
      </c>
      <c r="P481" s="19">
        <f t="shared" si="30"/>
        <v>741.11999999999989</v>
      </c>
      <c r="Q481" s="19">
        <f t="shared" si="30"/>
        <v>310.32600000000002</v>
      </c>
      <c r="R481" s="19">
        <f t="shared" si="30"/>
        <v>960.53600000000006</v>
      </c>
      <c r="S481" s="49">
        <f t="shared" si="30"/>
        <v>786.63433081073526</v>
      </c>
      <c r="T481" s="19">
        <f t="shared" si="30"/>
        <v>239.16900000000001</v>
      </c>
      <c r="U481" s="19">
        <f t="shared" si="30"/>
        <v>93.234999999999999</v>
      </c>
      <c r="V481" s="19">
        <f t="shared" si="30"/>
        <v>150.77937806936777</v>
      </c>
      <c r="W481" s="19">
        <f t="shared" si="30"/>
        <v>401.17123031421107</v>
      </c>
      <c r="X481" s="19">
        <f t="shared" si="30"/>
        <v>310.92163860549118</v>
      </c>
    </row>
    <row r="482" spans="5:24" x14ac:dyDescent="0.35">
      <c r="E482" t="s">
        <v>31</v>
      </c>
      <c r="H482" s="19">
        <f t="shared" si="31"/>
        <v>1536.1067436390476</v>
      </c>
      <c r="I482" s="19">
        <f t="shared" si="30"/>
        <v>14.265682204171657</v>
      </c>
      <c r="J482" s="19">
        <f t="shared" si="30"/>
        <v>552.89399999999989</v>
      </c>
      <c r="K482" s="19">
        <f t="shared" si="30"/>
        <v>1333.614</v>
      </c>
      <c r="L482" s="19">
        <f t="shared" si="30"/>
        <v>1758.194</v>
      </c>
      <c r="M482" s="19">
        <f t="shared" si="30"/>
        <v>532.59299999999996</v>
      </c>
      <c r="N482" s="19">
        <f t="shared" si="30"/>
        <v>2456.1166872837839</v>
      </c>
      <c r="O482" s="19">
        <f t="shared" si="30"/>
        <v>1375.5348547454585</v>
      </c>
      <c r="P482" s="19">
        <f t="shared" si="30"/>
        <v>827.71600000000001</v>
      </c>
      <c r="Q482" s="19">
        <f t="shared" si="30"/>
        <v>842.077</v>
      </c>
      <c r="R482" s="19">
        <f t="shared" si="30"/>
        <v>1575.027</v>
      </c>
      <c r="S482" s="49">
        <f t="shared" si="30"/>
        <v>0</v>
      </c>
      <c r="T482" s="19">
        <f t="shared" si="30"/>
        <v>0</v>
      </c>
      <c r="U482" s="19">
        <f t="shared" si="30"/>
        <v>0</v>
      </c>
      <c r="V482" s="19">
        <f t="shared" si="30"/>
        <v>0</v>
      </c>
      <c r="W482" s="19">
        <f t="shared" si="30"/>
        <v>0</v>
      </c>
      <c r="X482" s="19">
        <f t="shared" si="30"/>
        <v>0</v>
      </c>
    </row>
    <row r="483" spans="5:24" x14ac:dyDescent="0.35">
      <c r="E483" t="s">
        <v>33</v>
      </c>
      <c r="H483" s="19">
        <f t="shared" si="31"/>
        <v>266.71930239989524</v>
      </c>
      <c r="I483" s="19">
        <f t="shared" si="30"/>
        <v>2.1218570610922214</v>
      </c>
      <c r="J483" s="19">
        <f t="shared" si="30"/>
        <v>51.063000000000002</v>
      </c>
      <c r="K483" s="19">
        <f t="shared" si="30"/>
        <v>143.214</v>
      </c>
      <c r="L483" s="19">
        <f t="shared" si="30"/>
        <v>200.63800000000001</v>
      </c>
      <c r="M483" s="19">
        <f t="shared" si="30"/>
        <v>59.152000000000001</v>
      </c>
      <c r="N483" s="19">
        <f t="shared" si="30"/>
        <v>284.87890631540415</v>
      </c>
      <c r="O483" s="19">
        <f t="shared" si="30"/>
        <v>225.17017493372492</v>
      </c>
      <c r="P483" s="19">
        <f t="shared" si="30"/>
        <v>82.222999999999999</v>
      </c>
      <c r="Q483" s="19">
        <f t="shared" si="30"/>
        <v>71.521000000000001</v>
      </c>
      <c r="R483" s="19">
        <f t="shared" si="30"/>
        <v>196.00800000000001</v>
      </c>
      <c r="S483" s="49">
        <f t="shared" si="30"/>
        <v>0</v>
      </c>
      <c r="T483" s="19">
        <f t="shared" si="30"/>
        <v>0</v>
      </c>
      <c r="U483" s="19">
        <f t="shared" si="30"/>
        <v>0</v>
      </c>
      <c r="V483" s="19">
        <f t="shared" si="30"/>
        <v>0</v>
      </c>
      <c r="W483" s="19">
        <f t="shared" si="30"/>
        <v>0</v>
      </c>
      <c r="X483" s="19">
        <f t="shared" si="30"/>
        <v>0</v>
      </c>
    </row>
    <row r="484" spans="5:24" x14ac:dyDescent="0.35">
      <c r="H484" s="19">
        <f>SUM(H480:H483)</f>
        <v>3360.8131656050236</v>
      </c>
      <c r="I484" s="19">
        <f t="shared" ref="I484:X484" si="33">SUM(I480:I483)</f>
        <v>113.30354769284983</v>
      </c>
      <c r="J484" s="19">
        <f t="shared" si="33"/>
        <v>1540.6960000000001</v>
      </c>
      <c r="K484" s="19">
        <f t="shared" si="33"/>
        <v>2310.5720000000001</v>
      </c>
      <c r="L484" s="19">
        <f t="shared" si="33"/>
        <v>3800.1479999999997</v>
      </c>
      <c r="M484" s="19">
        <f t="shared" si="33"/>
        <v>1107.5540000000001</v>
      </c>
      <c r="N484" s="19">
        <f t="shared" si="33"/>
        <v>6346.1865071146158</v>
      </c>
      <c r="O484" s="19">
        <f t="shared" si="33"/>
        <v>3139.687095187905</v>
      </c>
      <c r="P484" s="19">
        <f t="shared" si="33"/>
        <v>1878.5569999999998</v>
      </c>
      <c r="Q484" s="19">
        <f t="shared" si="33"/>
        <v>1279.5350000000001</v>
      </c>
      <c r="R484" s="19">
        <f t="shared" si="33"/>
        <v>2844.732</v>
      </c>
      <c r="S484" s="49">
        <f t="shared" si="33"/>
        <v>986.72429419953687</v>
      </c>
      <c r="T484" s="19">
        <f t="shared" si="33"/>
        <v>285.404</v>
      </c>
      <c r="U484" s="19">
        <f t="shared" si="33"/>
        <v>108.25</v>
      </c>
      <c r="V484" s="19">
        <f t="shared" si="33"/>
        <v>164.3879858489957</v>
      </c>
      <c r="W484" s="19">
        <f t="shared" si="33"/>
        <v>469.06331180973012</v>
      </c>
      <c r="X484" s="19">
        <f t="shared" si="33"/>
        <v>336.00706067063311</v>
      </c>
    </row>
    <row r="485" spans="5:24" x14ac:dyDescent="0.35">
      <c r="E485" s="21" t="s">
        <v>34</v>
      </c>
      <c r="R485" s="1"/>
    </row>
    <row r="486" spans="5:24" x14ac:dyDescent="0.35">
      <c r="E486" t="s">
        <v>26</v>
      </c>
      <c r="H486" s="19">
        <f>+H413+H439+H465</f>
        <v>-3.5014758285225511</v>
      </c>
      <c r="I486" s="19">
        <f t="shared" ref="I486:X489" si="34">+I413+I439+I465</f>
        <v>4.7505699748607526</v>
      </c>
      <c r="J486" s="19">
        <f t="shared" si="34"/>
        <v>57.635000000000005</v>
      </c>
      <c r="K486" s="19">
        <f>+K413+K439+K465</f>
        <v>36.444000000000003</v>
      </c>
      <c r="L486" s="19">
        <f t="shared" si="34"/>
        <v>52.036999999999999</v>
      </c>
      <c r="M486" s="19">
        <f t="shared" si="34"/>
        <v>41.345000000000013</v>
      </c>
      <c r="N486" s="19">
        <f t="shared" si="34"/>
        <v>-76.528800649153339</v>
      </c>
      <c r="O486" s="19">
        <f t="shared" si="34"/>
        <v>-5.5571459207436344</v>
      </c>
      <c r="P486" s="19">
        <f t="shared" si="34"/>
        <v>-24.409999999999989</v>
      </c>
      <c r="Q486" s="19">
        <f t="shared" si="34"/>
        <v>-7.9690000000000047</v>
      </c>
      <c r="R486" s="19">
        <f t="shared" si="34"/>
        <v>17.378999999999991</v>
      </c>
      <c r="S486" s="49">
        <f t="shared" si="34"/>
        <v>-24.8216614597067</v>
      </c>
      <c r="T486" s="19">
        <f t="shared" si="34"/>
        <v>-10.383999999999999</v>
      </c>
      <c r="U486" s="19">
        <f t="shared" si="34"/>
        <v>-1.3149999999999997</v>
      </c>
      <c r="V486" s="19">
        <f t="shared" si="34"/>
        <v>1.5439263759731734</v>
      </c>
      <c r="W486" s="19">
        <f t="shared" si="34"/>
        <v>0.41549264674119257</v>
      </c>
      <c r="X486" s="19">
        <f t="shared" si="34"/>
        <v>3.474576100818604</v>
      </c>
    </row>
    <row r="487" spans="5:24" x14ac:dyDescent="0.35">
      <c r="E487" t="s">
        <v>29</v>
      </c>
      <c r="H487" s="19">
        <f t="shared" ref="H487:W489" si="35">+H414+H440+H466</f>
        <v>257.59127226682313</v>
      </c>
      <c r="I487" s="19">
        <f t="shared" si="35"/>
        <v>9.7590273736379274</v>
      </c>
      <c r="J487" s="19">
        <f t="shared" si="35"/>
        <v>31.932000000000038</v>
      </c>
      <c r="K487" s="19">
        <f t="shared" si="35"/>
        <v>216.98900000000003</v>
      </c>
      <c r="L487" s="19">
        <f t="shared" si="35"/>
        <v>200.29300000000018</v>
      </c>
      <c r="M487" s="19">
        <f t="shared" si="35"/>
        <v>21.377999999999993</v>
      </c>
      <c r="N487" s="19">
        <f t="shared" si="35"/>
        <v>-42.520637157535646</v>
      </c>
      <c r="O487" s="19">
        <f t="shared" si="35"/>
        <v>51.293130224595146</v>
      </c>
      <c r="P487" s="19">
        <f t="shared" si="35"/>
        <v>131.19000000000017</v>
      </c>
      <c r="Q487" s="19">
        <f t="shared" si="35"/>
        <v>80.703000000000003</v>
      </c>
      <c r="R487" s="19">
        <f t="shared" si="35"/>
        <v>144.93099999999984</v>
      </c>
      <c r="S487" s="49">
        <f t="shared" si="35"/>
        <v>67.739589521530007</v>
      </c>
      <c r="T487" s="19">
        <f t="shared" si="35"/>
        <v>18.009000000000025</v>
      </c>
      <c r="U487" s="19">
        <f t="shared" si="35"/>
        <v>-7.223999999999994</v>
      </c>
      <c r="V487" s="19">
        <f t="shared" si="35"/>
        <v>6.8191124881144463</v>
      </c>
      <c r="W487" s="19">
        <f t="shared" si="35"/>
        <v>59.908194080196147</v>
      </c>
      <c r="X487" s="19">
        <f t="shared" si="34"/>
        <v>7.4541916321830071</v>
      </c>
    </row>
    <row r="488" spans="5:24" x14ac:dyDescent="0.35">
      <c r="E488" t="s">
        <v>31</v>
      </c>
      <c r="H488" s="19">
        <f t="shared" si="35"/>
        <v>-178.10905056583928</v>
      </c>
      <c r="I488" s="19">
        <f t="shared" si="34"/>
        <v>4.5837760111664405</v>
      </c>
      <c r="J488" s="19">
        <f t="shared" si="34"/>
        <v>5.9650000000000061</v>
      </c>
      <c r="K488" s="19">
        <f t="shared" si="34"/>
        <v>363.12299999999976</v>
      </c>
      <c r="L488" s="19">
        <f t="shared" si="34"/>
        <v>-171.59100000000007</v>
      </c>
      <c r="M488" s="19">
        <f t="shared" si="34"/>
        <v>-9.2650000000001071</v>
      </c>
      <c r="N488" s="19">
        <f t="shared" si="34"/>
        <v>-40.899407203612526</v>
      </c>
      <c r="O488" s="19">
        <f t="shared" si="34"/>
        <v>113.44371379428746</v>
      </c>
      <c r="P488" s="19">
        <f t="shared" si="34"/>
        <v>39.457000000000065</v>
      </c>
      <c r="Q488" s="19">
        <f t="shared" si="34"/>
        <v>6.1580000000000901</v>
      </c>
      <c r="R488" s="19">
        <f t="shared" si="34"/>
        <v>73.477996609502455</v>
      </c>
      <c r="S488" s="49">
        <f t="shared" si="34"/>
        <v>0</v>
      </c>
      <c r="T488" s="19">
        <f t="shared" si="34"/>
        <v>0</v>
      </c>
      <c r="U488" s="19">
        <f t="shared" si="34"/>
        <v>0</v>
      </c>
      <c r="V488" s="19">
        <f t="shared" si="34"/>
        <v>0</v>
      </c>
      <c r="W488" s="19">
        <f t="shared" si="34"/>
        <v>0</v>
      </c>
      <c r="X488" s="19">
        <f t="shared" si="34"/>
        <v>0</v>
      </c>
    </row>
    <row r="489" spans="5:24" x14ac:dyDescent="0.35">
      <c r="E489" t="s">
        <v>33</v>
      </c>
      <c r="H489" s="19">
        <f t="shared" si="35"/>
        <v>-8.8998965544753563</v>
      </c>
      <c r="I489" s="19">
        <f t="shared" si="34"/>
        <v>-1.2833463106790655</v>
      </c>
      <c r="J489" s="19">
        <f t="shared" si="34"/>
        <v>-42.823999999999998</v>
      </c>
      <c r="K489" s="19">
        <f t="shared" si="34"/>
        <v>-5.8549999999999978</v>
      </c>
      <c r="L489" s="19">
        <f t="shared" si="34"/>
        <v>-18.528999999999989</v>
      </c>
      <c r="M489" s="19">
        <f t="shared" si="34"/>
        <v>2.8529999999999966</v>
      </c>
      <c r="N489" s="19">
        <f t="shared" si="34"/>
        <v>18.187093817419139</v>
      </c>
      <c r="O489" s="19">
        <f t="shared" si="34"/>
        <v>9.9466089469535302</v>
      </c>
      <c r="P489" s="19">
        <f t="shared" si="34"/>
        <v>18.945999999999991</v>
      </c>
      <c r="Q489" s="19">
        <f t="shared" si="34"/>
        <v>37.338999999999999</v>
      </c>
      <c r="R489" s="19">
        <f t="shared" si="34"/>
        <v>-14.946264320103536</v>
      </c>
      <c r="S489" s="49">
        <f t="shared" si="34"/>
        <v>0</v>
      </c>
      <c r="T489" s="19">
        <f t="shared" si="34"/>
        <v>0</v>
      </c>
      <c r="U489" s="19">
        <f t="shared" si="34"/>
        <v>0</v>
      </c>
      <c r="V489" s="19">
        <f t="shared" si="34"/>
        <v>0</v>
      </c>
      <c r="W489" s="19">
        <f t="shared" si="34"/>
        <v>0</v>
      </c>
      <c r="X489" s="19">
        <f t="shared" si="34"/>
        <v>0</v>
      </c>
    </row>
    <row r="490" spans="5:24" x14ac:dyDescent="0.35">
      <c r="H490" s="19">
        <f t="shared" ref="H490:I490" si="36">SUM(H486:H489)</f>
        <v>67.080849317985923</v>
      </c>
      <c r="I490" s="19">
        <f t="shared" si="36"/>
        <v>17.810027048986058</v>
      </c>
      <c r="J490" s="19">
        <f>SUM(J486:J489)</f>
        <v>52.708000000000041</v>
      </c>
      <c r="K490" s="19">
        <f t="shared" ref="K490:X490" si="37">SUM(K486:K489)</f>
        <v>610.70099999999979</v>
      </c>
      <c r="L490" s="19">
        <f t="shared" si="37"/>
        <v>62.210000000000129</v>
      </c>
      <c r="M490" s="19">
        <f t="shared" si="37"/>
        <v>56.310999999999893</v>
      </c>
      <c r="N490" s="19">
        <f t="shared" si="37"/>
        <v>-141.76175119288237</v>
      </c>
      <c r="O490" s="19">
        <f t="shared" si="37"/>
        <v>169.12630704509249</v>
      </c>
      <c r="P490" s="19">
        <f t="shared" si="37"/>
        <v>165.18300000000025</v>
      </c>
      <c r="Q490" s="19">
        <f t="shared" si="37"/>
        <v>116.23100000000008</v>
      </c>
      <c r="R490" s="19">
        <f t="shared" si="37"/>
        <v>220.84173228939875</v>
      </c>
      <c r="S490" s="49">
        <f t="shared" si="37"/>
        <v>42.917928061823304</v>
      </c>
      <c r="T490" s="19">
        <f t="shared" si="37"/>
        <v>7.6250000000000266</v>
      </c>
      <c r="U490" s="19">
        <f t="shared" si="37"/>
        <v>-8.5389999999999944</v>
      </c>
      <c r="V490" s="19">
        <f t="shared" si="37"/>
        <v>8.3630388640876205</v>
      </c>
      <c r="W490" s="19">
        <f t="shared" si="37"/>
        <v>60.323686726937339</v>
      </c>
      <c r="X490" s="19">
        <f t="shared" si="37"/>
        <v>10.92876773300161</v>
      </c>
    </row>
    <row r="491" spans="5:24" x14ac:dyDescent="0.35">
      <c r="R491" s="1"/>
    </row>
    <row r="492" spans="5:24" x14ac:dyDescent="0.35">
      <c r="E492" s="21" t="s">
        <v>75</v>
      </c>
      <c r="R492" s="1"/>
    </row>
    <row r="493" spans="5:24" x14ac:dyDescent="0.35">
      <c r="E493" t="s">
        <v>26</v>
      </c>
      <c r="H493" s="19">
        <f>+H420+H446+H465</f>
        <v>5.1140751912731872</v>
      </c>
      <c r="I493" s="19">
        <f t="shared" ref="I493:X496" si="38">+I420+I446+I465</f>
        <v>3.0792306729600774</v>
      </c>
      <c r="J493" s="19">
        <f t="shared" si="38"/>
        <v>36.720557300000003</v>
      </c>
      <c r="K493" s="19">
        <f t="shared" si="38"/>
        <v>20.139900000000001</v>
      </c>
      <c r="L493" s="19">
        <f t="shared" si="38"/>
        <v>21.564500000000002</v>
      </c>
      <c r="M493" s="19">
        <f t="shared" si="38"/>
        <v>22.382450000000009</v>
      </c>
      <c r="N493" s="19">
        <f t="shared" si="38"/>
        <v>-67.141899200879607</v>
      </c>
      <c r="O493" s="19">
        <f t="shared" si="38"/>
        <v>-7.0050020935705355</v>
      </c>
      <c r="P493" s="19">
        <f t="shared" si="38"/>
        <v>-12.284299999999995</v>
      </c>
      <c r="Q493" s="19">
        <f t="shared" si="38"/>
        <v>-3.6820000000000039</v>
      </c>
      <c r="R493" s="19">
        <f t="shared" si="38"/>
        <v>9.4795642864373679</v>
      </c>
      <c r="S493" s="49">
        <f t="shared" si="38"/>
        <v>-27.006149550543281</v>
      </c>
      <c r="T493" s="19">
        <f t="shared" si="38"/>
        <v>-5.0650229999999992</v>
      </c>
      <c r="U493" s="19">
        <f t="shared" si="38"/>
        <v>-0.70644999999999958</v>
      </c>
      <c r="V493" s="19">
        <f t="shared" si="38"/>
        <v>0.82788186670184383</v>
      </c>
      <c r="W493" s="19">
        <f t="shared" si="38"/>
        <v>4.3675006009577536E-2</v>
      </c>
      <c r="X493" s="19">
        <f t="shared" si="38"/>
        <v>3.6722767082545196</v>
      </c>
    </row>
    <row r="494" spans="5:24" x14ac:dyDescent="0.35">
      <c r="E494" t="s">
        <v>29</v>
      </c>
      <c r="H494" s="19">
        <f t="shared" ref="H494:W496" si="39">+H421+H447+H466</f>
        <v>134.55930774009084</v>
      </c>
      <c r="I494" s="19">
        <f t="shared" si="39"/>
        <v>4.1240874219362791</v>
      </c>
      <c r="J494" s="19">
        <f t="shared" si="39"/>
        <v>27.500845200000022</v>
      </c>
      <c r="K494" s="19">
        <f t="shared" si="39"/>
        <v>105.84590000000004</v>
      </c>
      <c r="L494" s="19">
        <f t="shared" si="39"/>
        <v>92.249650000000116</v>
      </c>
      <c r="M494" s="19">
        <f t="shared" si="39"/>
        <v>8.9704499999999978</v>
      </c>
      <c r="N494" s="19">
        <f t="shared" si="39"/>
        <v>-159.51512974328966</v>
      </c>
      <c r="O494" s="19">
        <f t="shared" si="39"/>
        <v>28.048162272001342</v>
      </c>
      <c r="P494" s="19">
        <f t="shared" si="39"/>
        <v>102.63315000000009</v>
      </c>
      <c r="Q494" s="19">
        <f t="shared" si="39"/>
        <v>50.804700000000004</v>
      </c>
      <c r="R494" s="19">
        <f t="shared" si="39"/>
        <v>83.58617301525409</v>
      </c>
      <c r="S494" s="49">
        <f t="shared" si="39"/>
        <v>35.853845801226853</v>
      </c>
      <c r="T494" s="19">
        <f t="shared" si="39"/>
        <v>4.5132804000000135</v>
      </c>
      <c r="U494" s="19">
        <f t="shared" si="39"/>
        <v>-3.2425499999999969</v>
      </c>
      <c r="V494" s="19">
        <f t="shared" si="39"/>
        <v>1.36320446500181</v>
      </c>
      <c r="W494" s="19">
        <f t="shared" si="39"/>
        <v>33.162794848006378</v>
      </c>
      <c r="X494" s="19">
        <f t="shared" si="38"/>
        <v>6.6370232685413999</v>
      </c>
    </row>
    <row r="495" spans="5:24" x14ac:dyDescent="0.35">
      <c r="E495" t="s">
        <v>31</v>
      </c>
      <c r="H495" s="19">
        <f t="shared" si="39"/>
        <v>-97.614037313638619</v>
      </c>
      <c r="I495" s="19">
        <f t="shared" si="38"/>
        <v>2.5196640570701963</v>
      </c>
      <c r="J495" s="19">
        <f t="shared" si="38"/>
        <v>5.2571500000000029</v>
      </c>
      <c r="K495" s="19">
        <f t="shared" si="38"/>
        <v>189.84284999999988</v>
      </c>
      <c r="L495" s="19">
        <f t="shared" si="38"/>
        <v>-92.478450000000052</v>
      </c>
      <c r="M495" s="19">
        <f t="shared" si="38"/>
        <v>-4.1951500000000586</v>
      </c>
      <c r="N495" s="19">
        <f t="shared" si="38"/>
        <v>-14.109979698446224</v>
      </c>
      <c r="O495" s="19">
        <f t="shared" si="38"/>
        <v>66.311462853226217</v>
      </c>
      <c r="P495" s="19">
        <f t="shared" si="38"/>
        <v>35.505850000000038</v>
      </c>
      <c r="Q495" s="19">
        <f t="shared" si="38"/>
        <v>13.845800000000047</v>
      </c>
      <c r="R495" s="19">
        <f t="shared" si="38"/>
        <v>46.438848135226351</v>
      </c>
      <c r="S495" s="49">
        <f t="shared" si="38"/>
        <v>0</v>
      </c>
      <c r="T495" s="19">
        <f t="shared" si="38"/>
        <v>0</v>
      </c>
      <c r="U495" s="19">
        <f t="shared" si="38"/>
        <v>0</v>
      </c>
      <c r="V495" s="19">
        <f t="shared" si="38"/>
        <v>0</v>
      </c>
      <c r="W495" s="19">
        <f t="shared" si="38"/>
        <v>0</v>
      </c>
      <c r="X495" s="19">
        <f t="shared" si="38"/>
        <v>0</v>
      </c>
    </row>
    <row r="496" spans="5:24" x14ac:dyDescent="0.35">
      <c r="E496" t="s">
        <v>33</v>
      </c>
      <c r="H496" s="19">
        <f t="shared" si="39"/>
        <v>-8.9493284273942724</v>
      </c>
      <c r="I496" s="19">
        <f>+I423+I449+I468</f>
        <v>-0.97688849696393243</v>
      </c>
      <c r="J496" s="19">
        <f t="shared" si="38"/>
        <v>-42.367699999999999</v>
      </c>
      <c r="K496" s="19">
        <f t="shared" si="38"/>
        <v>-6.7407499999999976</v>
      </c>
      <c r="L496" s="19">
        <f t="shared" si="38"/>
        <v>-14.535249999999991</v>
      </c>
      <c r="M496" s="19">
        <f t="shared" si="38"/>
        <v>2.8529999999999966</v>
      </c>
      <c r="N496" s="19">
        <f t="shared" si="38"/>
        <v>33.673283758091941</v>
      </c>
      <c r="O496" s="19">
        <f t="shared" si="38"/>
        <v>11.348601154546136</v>
      </c>
      <c r="P496" s="19">
        <f t="shared" si="38"/>
        <v>18.795249999999989</v>
      </c>
      <c r="Q496" s="19">
        <f t="shared" si="38"/>
        <v>37.338999999999999</v>
      </c>
      <c r="R496" s="19">
        <f t="shared" si="38"/>
        <v>-18.748900043583902</v>
      </c>
      <c r="S496" s="49">
        <f t="shared" si="38"/>
        <v>0</v>
      </c>
      <c r="T496" s="19">
        <f t="shared" si="38"/>
        <v>0</v>
      </c>
      <c r="U496" s="19">
        <f t="shared" si="38"/>
        <v>0</v>
      </c>
      <c r="V496" s="19">
        <f t="shared" si="38"/>
        <v>0</v>
      </c>
      <c r="W496" s="19">
        <f t="shared" si="38"/>
        <v>0</v>
      </c>
      <c r="X496" s="19">
        <f t="shared" si="38"/>
        <v>0</v>
      </c>
    </row>
    <row r="497" spans="5:27" x14ac:dyDescent="0.35">
      <c r="R497" s="1"/>
      <c r="Z497" s="21" t="s">
        <v>79</v>
      </c>
    </row>
    <row r="498" spans="5:27" x14ac:dyDescent="0.35">
      <c r="E498" s="21" t="s">
        <v>79</v>
      </c>
      <c r="R498" s="1"/>
      <c r="Z498" s="69" t="s">
        <v>77</v>
      </c>
      <c r="AA498" s="69" t="s">
        <v>78</v>
      </c>
    </row>
    <row r="499" spans="5:27" x14ac:dyDescent="0.35">
      <c r="E499" t="s">
        <v>26</v>
      </c>
      <c r="H499" s="34">
        <f t="shared" ref="H499:X503" si="40">+H486/H480</f>
        <v>-2.4875551250031599E-2</v>
      </c>
      <c r="I499" s="34">
        <f t="shared" si="40"/>
        <v>0.22912616025872223</v>
      </c>
      <c r="J499" s="34">
        <f t="shared" si="40"/>
        <v>0.53602485049710302</v>
      </c>
      <c r="K499" s="34">
        <f t="shared" si="40"/>
        <v>0.25946546298537643</v>
      </c>
      <c r="L499" s="34">
        <f t="shared" si="40"/>
        <v>0.23313232500627221</v>
      </c>
      <c r="M499" s="34">
        <f t="shared" si="40"/>
        <v>1.3185253691360788</v>
      </c>
      <c r="N499" s="34">
        <f t="shared" si="40"/>
        <v>-0.18739351873338661</v>
      </c>
      <c r="O499" s="34">
        <f t="shared" si="40"/>
        <v>-3.1955064079633701E-2</v>
      </c>
      <c r="P499" s="34">
        <f t="shared" si="40"/>
        <v>-0.10729764657271708</v>
      </c>
      <c r="Q499" s="34">
        <f t="shared" si="40"/>
        <v>-0.14329898761036494</v>
      </c>
      <c r="R499" s="34">
        <f t="shared" si="40"/>
        <v>0.15357764600878387</v>
      </c>
      <c r="S499" s="56">
        <f t="shared" si="40"/>
        <v>-0.12405250637921747</v>
      </c>
      <c r="T499" s="34">
        <f t="shared" si="40"/>
        <v>-0.2245917594895642</v>
      </c>
      <c r="U499" s="34">
        <f t="shared" si="40"/>
        <v>-8.7579087579087556E-2</v>
      </c>
      <c r="V499" s="34">
        <f t="shared" si="40"/>
        <v>0.11345219150811502</v>
      </c>
      <c r="W499" s="34">
        <f t="shared" si="40"/>
        <v>6.1198984857846117E-3</v>
      </c>
      <c r="X499" s="34">
        <f t="shared" si="40"/>
        <v>0.13850977240071197</v>
      </c>
      <c r="Z499" s="70">
        <f>_xlfn.PERCENTILE.INC($H499:$X499,0.9)</f>
        <v>0.37008921799006717</v>
      </c>
      <c r="AA499" s="70">
        <f>MIN(_xlfn.PERCENTILE.INC($H499:$X499,0.1),0)</f>
        <v>-0.16093680005957361</v>
      </c>
    </row>
    <row r="500" spans="5:27" x14ac:dyDescent="0.35">
      <c r="E500" t="s">
        <v>29</v>
      </c>
      <c r="H500" s="34">
        <f t="shared" si="40"/>
        <v>0.18175719281534855</v>
      </c>
      <c r="I500" s="34">
        <f t="shared" si="40"/>
        <v>0.12810050391277167</v>
      </c>
      <c r="J500" s="34">
        <f t="shared" si="40"/>
        <v>3.8508663605140318E-2</v>
      </c>
      <c r="K500" s="34">
        <f t="shared" si="40"/>
        <v>0.31298627117812855</v>
      </c>
      <c r="L500" s="34">
        <f t="shared" si="40"/>
        <v>0.12378221972822594</v>
      </c>
      <c r="M500" s="34">
        <f t="shared" si="40"/>
        <v>4.4128210844418009E-2</v>
      </c>
      <c r="N500" s="34">
        <f t="shared" si="40"/>
        <v>-1.3300977694414028E-2</v>
      </c>
      <c r="O500" s="34">
        <f t="shared" si="40"/>
        <v>3.7575263778782474E-2</v>
      </c>
      <c r="P500" s="34">
        <f t="shared" si="40"/>
        <v>0.17701586787564791</v>
      </c>
      <c r="Q500" s="34">
        <f t="shared" si="40"/>
        <v>0.26005877689913187</v>
      </c>
      <c r="R500" s="34">
        <f t="shared" si="40"/>
        <v>0.15088554723612632</v>
      </c>
      <c r="S500" s="56">
        <f t="shared" si="40"/>
        <v>8.6113187370954192E-2</v>
      </c>
      <c r="T500" s="34">
        <f t="shared" si="40"/>
        <v>7.5298220087051518E-2</v>
      </c>
      <c r="U500" s="34">
        <f t="shared" si="40"/>
        <v>-7.7481632434171652E-2</v>
      </c>
      <c r="V500" s="34">
        <f t="shared" si="40"/>
        <v>4.5225763465990929E-2</v>
      </c>
      <c r="W500" s="34">
        <f t="shared" si="40"/>
        <v>0.14933322619688852</v>
      </c>
      <c r="X500" s="34">
        <f>+X487/X481</f>
        <v>2.3974502596910471E-2</v>
      </c>
      <c r="Z500" s="70">
        <f t="shared" ref="Z500:Z502" si="41">_xlfn.PERCENTILE.INC($H500:$X500,0.9)</f>
        <v>0.21307782644886192</v>
      </c>
      <c r="AA500" s="70">
        <f t="shared" ref="AA500:AA502" si="42">MIN(_xlfn.PERCENTILE.INC($H500:$X500,0.1),0)</f>
        <v>0</v>
      </c>
    </row>
    <row r="501" spans="5:27" x14ac:dyDescent="0.35">
      <c r="E501" t="s">
        <v>31</v>
      </c>
      <c r="H501" s="34">
        <f t="shared" si="40"/>
        <v>-0.11594835534924981</v>
      </c>
      <c r="I501" s="34">
        <f t="shared" si="40"/>
        <v>0.32131488319752594</v>
      </c>
      <c r="J501" s="34">
        <f t="shared" si="40"/>
        <v>1.0788686438991935E-2</v>
      </c>
      <c r="K501" s="34">
        <f t="shared" si="40"/>
        <v>0.27228493402138831</v>
      </c>
      <c r="L501" s="34">
        <f t="shared" si="40"/>
        <v>-9.7595032175061491E-2</v>
      </c>
      <c r="M501" s="34">
        <f t="shared" si="40"/>
        <v>-1.7396022854224723E-2</v>
      </c>
      <c r="N501" s="34">
        <f t="shared" si="40"/>
        <v>-1.6652061938003088E-2</v>
      </c>
      <c r="O501" s="34">
        <f t="shared" si="40"/>
        <v>8.2472438559385047E-2</v>
      </c>
      <c r="P501" s="34">
        <f t="shared" si="40"/>
        <v>4.7669732130344304E-2</v>
      </c>
      <c r="Q501" s="34">
        <f t="shared" si="40"/>
        <v>7.3128704382141897E-3</v>
      </c>
      <c r="R501" s="34">
        <f t="shared" si="40"/>
        <v>4.6651896513204186E-2</v>
      </c>
      <c r="S501" s="56"/>
      <c r="T501" s="34"/>
      <c r="U501" s="34"/>
      <c r="V501" s="34"/>
      <c r="W501" s="34"/>
      <c r="X501" s="34"/>
      <c r="Z501" s="70">
        <f t="shared" si="41"/>
        <v>0.27228493402138831</v>
      </c>
      <c r="AA501" s="70">
        <f t="shared" si="42"/>
        <v>-9.7595032175061491E-2</v>
      </c>
    </row>
    <row r="502" spans="5:27" x14ac:dyDescent="0.35">
      <c r="E502" t="s">
        <v>33</v>
      </c>
      <c r="H502" s="34">
        <f t="shared" si="40"/>
        <v>-3.3368025764898113E-2</v>
      </c>
      <c r="I502" s="34">
        <f t="shared" si="40"/>
        <v>-0.60482222587532153</v>
      </c>
      <c r="J502" s="34">
        <f t="shared" si="40"/>
        <v>-0.83865029473395603</v>
      </c>
      <c r="K502" s="34">
        <f t="shared" si="40"/>
        <v>-4.0882874579300892E-2</v>
      </c>
      <c r="L502" s="34">
        <f t="shared" si="40"/>
        <v>-9.2350402216927946E-2</v>
      </c>
      <c r="M502" s="34">
        <f t="shared" si="40"/>
        <v>4.8231674330538217E-2</v>
      </c>
      <c r="N502" s="34">
        <f t="shared" si="40"/>
        <v>6.384148989003513E-2</v>
      </c>
      <c r="O502" s="34">
        <f t="shared" si="40"/>
        <v>4.41737408157237E-2</v>
      </c>
      <c r="P502" s="34">
        <f t="shared" si="40"/>
        <v>0.23042214465538829</v>
      </c>
      <c r="Q502" s="34">
        <f t="shared" si="40"/>
        <v>0.52207044084954068</v>
      </c>
      <c r="R502" s="34">
        <f t="shared" si="40"/>
        <v>-7.6253338231620824E-2</v>
      </c>
      <c r="S502" s="56"/>
      <c r="T502" s="34"/>
      <c r="U502" s="34"/>
      <c r="V502" s="34"/>
      <c r="W502" s="34"/>
      <c r="X502" s="34"/>
      <c r="Z502" s="70">
        <f t="shared" si="41"/>
        <v>0.23042214465538829</v>
      </c>
      <c r="AA502" s="70">
        <f t="shared" si="42"/>
        <v>-0.60482222587532153</v>
      </c>
    </row>
    <row r="503" spans="5:27" x14ac:dyDescent="0.35">
      <c r="H503" s="36">
        <f t="shared" si="40"/>
        <v>1.995970796725614E-2</v>
      </c>
      <c r="I503" s="36">
        <f t="shared" si="40"/>
        <v>0.15718860893276321</v>
      </c>
      <c r="J503" s="36">
        <f t="shared" si="40"/>
        <v>3.4210512651425093E-2</v>
      </c>
      <c r="K503" s="36">
        <f t="shared" si="40"/>
        <v>0.26430727975583523</v>
      </c>
      <c r="L503" s="36">
        <f t="shared" si="40"/>
        <v>1.6370415046992944E-2</v>
      </c>
      <c r="M503" s="36">
        <f t="shared" si="40"/>
        <v>5.0842667716427273E-2</v>
      </c>
      <c r="N503" s="36">
        <f t="shared" si="40"/>
        <v>-2.2338100374761343E-2</v>
      </c>
      <c r="O503" s="36">
        <f t="shared" si="40"/>
        <v>5.3867249161327832E-2</v>
      </c>
      <c r="P503" s="36">
        <f t="shared" si="40"/>
        <v>8.7930789430398046E-2</v>
      </c>
      <c r="Q503" s="36">
        <f t="shared" si="40"/>
        <v>9.0838468662443841E-2</v>
      </c>
      <c r="R503" s="36">
        <f t="shared" si="40"/>
        <v>7.7631823415843307E-2</v>
      </c>
      <c r="S503" s="57">
        <f t="shared" si="40"/>
        <v>4.349535966035957E-2</v>
      </c>
      <c r="T503" s="36">
        <f t="shared" si="40"/>
        <v>2.6716514134349997E-2</v>
      </c>
      <c r="U503" s="36">
        <f t="shared" si="40"/>
        <v>-7.8882217090069234E-2</v>
      </c>
      <c r="V503" s="36">
        <f t="shared" si="40"/>
        <v>5.0873783877185406E-2</v>
      </c>
      <c r="W503" s="36">
        <f t="shared" si="40"/>
        <v>0.12860457257720237</v>
      </c>
      <c r="X503" s="36">
        <f t="shared" si="40"/>
        <v>3.2525410957701284E-2</v>
      </c>
      <c r="Y503" s="40"/>
      <c r="Z503" s="21" t="s">
        <v>75</v>
      </c>
    </row>
    <row r="504" spans="5:27" x14ac:dyDescent="0.35">
      <c r="E504" s="21" t="s">
        <v>75</v>
      </c>
      <c r="R504" s="1"/>
      <c r="Z504" s="69" t="s">
        <v>77</v>
      </c>
      <c r="AA504" s="69" t="s">
        <v>78</v>
      </c>
    </row>
    <row r="505" spans="5:27" x14ac:dyDescent="0.35">
      <c r="E505" t="s">
        <v>26</v>
      </c>
      <c r="H505" s="34">
        <f>+H493/H480</f>
        <v>3.6331948511753663E-2</v>
      </c>
      <c r="I505" s="34">
        <f t="shared" ref="I505:X505" si="43">+I493/I480</f>
        <v>0.14851529487614887</v>
      </c>
      <c r="J505" s="34">
        <f t="shared" si="43"/>
        <v>0.34151351152776621</v>
      </c>
      <c r="K505" s="34">
        <f t="shared" si="43"/>
        <v>0.14338734710732035</v>
      </c>
      <c r="L505" s="34">
        <f t="shared" si="43"/>
        <v>9.6611680584925294E-2</v>
      </c>
      <c r="M505" s="34">
        <f t="shared" si="43"/>
        <v>0.71379436808368191</v>
      </c>
      <c r="N505" s="34">
        <f t="shared" si="43"/>
        <v>-0.16440812660030085</v>
      </c>
      <c r="O505" s="34">
        <f t="shared" si="43"/>
        <v>-4.0280621378403651E-2</v>
      </c>
      <c r="P505" s="34">
        <f t="shared" si="43"/>
        <v>-5.3997397779321117E-2</v>
      </c>
      <c r="Q505" s="34">
        <f t="shared" si="43"/>
        <v>-6.6209922497347709E-2</v>
      </c>
      <c r="R505" s="34">
        <f t="shared" si="43"/>
        <v>8.3770594873122078E-2</v>
      </c>
      <c r="S505" s="56">
        <f t="shared" si="43"/>
        <v>-0.13497003594361559</v>
      </c>
      <c r="T505" s="34">
        <f t="shared" si="43"/>
        <v>-0.10954954039147832</v>
      </c>
      <c r="U505" s="34">
        <f t="shared" si="43"/>
        <v>-4.7049617049617021E-2</v>
      </c>
      <c r="V505" s="34">
        <f t="shared" si="43"/>
        <v>6.0835162575644308E-2</v>
      </c>
      <c r="W505" s="34">
        <f t="shared" si="43"/>
        <v>6.433004416348632E-4</v>
      </c>
      <c r="X505" s="34">
        <f t="shared" si="43"/>
        <v>0.14639086791995523</v>
      </c>
      <c r="Z505" s="139">
        <f>_xlfn.PERCENTILE.INC($H505:$X505,0.9)</f>
        <v>0.22571458153679586</v>
      </c>
      <c r="AA505" s="140">
        <f>MIN(_xlfn.PERCENTILE.INC($H505:$X505,0.1),0)</f>
        <v>-0.11971773861233323</v>
      </c>
    </row>
    <row r="506" spans="5:27" x14ac:dyDescent="0.35">
      <c r="E506" t="s">
        <v>29</v>
      </c>
      <c r="H506" s="34">
        <f t="shared" ref="H506:X508" si="44">+H494/H481</f>
        <v>9.4945460794501876E-2</v>
      </c>
      <c r="I506" s="34">
        <f t="shared" si="44"/>
        <v>5.4134255054704726E-2</v>
      </c>
      <c r="J506" s="34">
        <f t="shared" si="44"/>
        <v>3.3164875255663202E-2</v>
      </c>
      <c r="K506" s="34">
        <f t="shared" si="44"/>
        <v>0.15267277862238676</v>
      </c>
      <c r="L506" s="34">
        <f t="shared" si="44"/>
        <v>5.7010811392070329E-2</v>
      </c>
      <c r="M506" s="34">
        <f t="shared" si="44"/>
        <v>1.8516695152460922E-2</v>
      </c>
      <c r="N506" s="34">
        <f t="shared" si="44"/>
        <v>-4.9898292322767782E-2</v>
      </c>
      <c r="O506" s="34">
        <f t="shared" si="44"/>
        <v>2.0546944420545232E-2</v>
      </c>
      <c r="P506" s="34">
        <f t="shared" si="44"/>
        <v>0.13848384876943018</v>
      </c>
      <c r="Q506" s="34">
        <f t="shared" si="44"/>
        <v>0.1637139653138957</v>
      </c>
      <c r="R506" s="34">
        <f t="shared" si="44"/>
        <v>8.7020343865564731E-2</v>
      </c>
      <c r="S506" s="56">
        <f t="shared" si="44"/>
        <v>4.557879614060896E-2</v>
      </c>
      <c r="T506" s="34">
        <f t="shared" si="44"/>
        <v>1.8870674711187543E-2</v>
      </c>
      <c r="U506" s="34">
        <f t="shared" si="44"/>
        <v>-3.4778248511824927E-2</v>
      </c>
      <c r="V506" s="34">
        <f t="shared" si="44"/>
        <v>9.0410537731138024E-3</v>
      </c>
      <c r="W506" s="34">
        <f t="shared" si="44"/>
        <v>8.2664937916989062E-2</v>
      </c>
      <c r="X506" s="34">
        <f t="shared" si="44"/>
        <v>2.1346289368308326E-2</v>
      </c>
      <c r="Z506" s="139">
        <f t="shared" ref="Z506:Z508" si="45">_xlfn.PERCENTILE.INC($H506:$X506,0.9)</f>
        <v>0.14415942071061283</v>
      </c>
      <c r="AA506" s="140">
        <f t="shared" ref="AA506:AA508" si="46">MIN(_xlfn.PERCENTILE.INC($H506:$X506,0.1),0)</f>
        <v>-8.4866671408616867E-3</v>
      </c>
    </row>
    <row r="507" spans="5:27" x14ac:dyDescent="0.35">
      <c r="E507" t="s">
        <v>31</v>
      </c>
      <c r="H507" s="34">
        <f t="shared" si="44"/>
        <v>-6.3546389414573023E-2</v>
      </c>
      <c r="I507" s="34">
        <f t="shared" si="44"/>
        <v>0.17662415445742796</v>
      </c>
      <c r="J507" s="34">
        <f t="shared" si="44"/>
        <v>9.5084229526817138E-3</v>
      </c>
      <c r="K507" s="34">
        <f t="shared" si="44"/>
        <v>0.1423521723677165</v>
      </c>
      <c r="L507" s="34">
        <f t="shared" si="44"/>
        <v>-5.259854714553687E-2</v>
      </c>
      <c r="M507" s="34">
        <f t="shared" si="44"/>
        <v>-7.8768402889261759E-3</v>
      </c>
      <c r="N507" s="34">
        <f t="shared" si="44"/>
        <v>-5.7448327970323074E-3</v>
      </c>
      <c r="O507" s="34">
        <f t="shared" si="44"/>
        <v>4.8207766327736636E-2</v>
      </c>
      <c r="P507" s="34">
        <f t="shared" si="44"/>
        <v>4.2896174533294071E-2</v>
      </c>
      <c r="Q507" s="34">
        <f t="shared" si="44"/>
        <v>1.644243934937072E-2</v>
      </c>
      <c r="R507" s="34">
        <f t="shared" si="44"/>
        <v>2.9484477494815232E-2</v>
      </c>
      <c r="S507" s="56"/>
      <c r="T507" s="34"/>
      <c r="U507" s="34"/>
      <c r="V507" s="34"/>
      <c r="W507" s="34"/>
      <c r="X507" s="34"/>
      <c r="Z507" s="139">
        <f t="shared" si="45"/>
        <v>0.1423521723677165</v>
      </c>
      <c r="AA507" s="140">
        <f t="shared" si="46"/>
        <v>-5.259854714553687E-2</v>
      </c>
    </row>
    <row r="508" spans="5:27" x14ac:dyDescent="0.35">
      <c r="E508" t="s">
        <v>33</v>
      </c>
      <c r="H508" s="34">
        <f t="shared" si="44"/>
        <v>-3.355335870658676E-2</v>
      </c>
      <c r="I508" s="34">
        <f t="shared" si="44"/>
        <v>-0.46039316920861822</v>
      </c>
      <c r="J508" s="34">
        <f t="shared" si="44"/>
        <v>-0.82971427452362767</v>
      </c>
      <c r="K508" s="34">
        <f t="shared" si="44"/>
        <v>-4.7067674947979928E-2</v>
      </c>
      <c r="L508" s="34">
        <f t="shared" si="44"/>
        <v>-7.2445149971590572E-2</v>
      </c>
      <c r="M508" s="34">
        <f t="shared" si="44"/>
        <v>4.8231674330538217E-2</v>
      </c>
      <c r="N508" s="34">
        <f t="shared" si="44"/>
        <v>0.11820209573821695</v>
      </c>
      <c r="O508" s="34">
        <f t="shared" si="44"/>
        <v>5.0400108086634511E-2</v>
      </c>
      <c r="P508" s="34">
        <f t="shared" si="44"/>
        <v>0.22858871605268585</v>
      </c>
      <c r="Q508" s="34">
        <f t="shared" si="44"/>
        <v>0.52207044084954068</v>
      </c>
      <c r="R508" s="34">
        <f t="shared" si="44"/>
        <v>-9.5653749048936268E-2</v>
      </c>
      <c r="S508" s="56"/>
      <c r="T508" s="34"/>
      <c r="U508" s="34"/>
      <c r="V508" s="34"/>
      <c r="W508" s="34"/>
      <c r="X508" s="34"/>
      <c r="Z508" s="139">
        <f t="shared" si="45"/>
        <v>0.22858871605268585</v>
      </c>
      <c r="AA508" s="140">
        <f t="shared" si="46"/>
        <v>-0.46039316920861822</v>
      </c>
    </row>
    <row r="509" spans="5:27" x14ac:dyDescent="0.35">
      <c r="R509" s="1"/>
      <c r="Z509" s="35"/>
      <c r="AA509" s="35"/>
    </row>
    <row r="510" spans="5:27" x14ac:dyDescent="0.35">
      <c r="R510" s="1"/>
    </row>
    <row r="511" spans="5:27" x14ac:dyDescent="0.35">
      <c r="R511" s="1"/>
    </row>
    <row r="512" spans="5:27" x14ac:dyDescent="0.35">
      <c r="R512" s="1"/>
    </row>
    <row r="513" spans="18:18" x14ac:dyDescent="0.35">
      <c r="R513" s="1"/>
    </row>
    <row r="514" spans="18:18" x14ac:dyDescent="0.35">
      <c r="R5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77D6-62B4-4503-8807-0E1AC724371E}">
  <sheetPr>
    <tabColor rgb="FF92D050"/>
  </sheetPr>
  <dimension ref="A1:AB90"/>
  <sheetViews>
    <sheetView zoomScale="70" zoomScaleNormal="70" workbookViewId="0">
      <selection activeCell="E136" sqref="E136"/>
    </sheetView>
  </sheetViews>
  <sheetFormatPr defaultRowHeight="14.5" x14ac:dyDescent="0.35"/>
  <cols>
    <col min="1" max="1" width="3.1796875" bestFit="1" customWidth="1"/>
    <col min="2" max="2" width="2.1796875" bestFit="1" customWidth="1"/>
    <col min="3" max="3" width="8.1796875" style="1" bestFit="1" customWidth="1"/>
    <col min="4" max="4" width="61.453125" bestFit="1" customWidth="1"/>
    <col min="5" max="5" width="11.54296875" customWidth="1"/>
    <col min="6" max="6" width="4.453125" style="3" bestFit="1" customWidth="1"/>
    <col min="7" max="7" width="4.81640625" style="3" bestFit="1" customWidth="1"/>
    <col min="8" max="8" width="8.453125" style="1" customWidth="1"/>
    <col min="9" max="9" width="9.1796875" style="1" bestFit="1" customWidth="1"/>
    <col min="10" max="10" width="8.453125" style="1" bestFit="1" customWidth="1"/>
    <col min="11" max="11" width="9.1796875" style="1" bestFit="1" customWidth="1"/>
    <col min="12" max="12" width="8.1796875" style="1" bestFit="1" customWidth="1"/>
    <col min="13" max="13" width="8.453125" style="1" bestFit="1" customWidth="1"/>
    <col min="14" max="14" width="9.1796875" style="1" bestFit="1" customWidth="1"/>
    <col min="15" max="15" width="8" style="1" bestFit="1" customWidth="1"/>
    <col min="16" max="16" width="9.453125" style="1" bestFit="1" customWidth="1"/>
    <col min="17" max="17" width="9.1796875" style="1" bestFit="1" customWidth="1"/>
    <col min="18" max="18" width="8.1796875" style="1" bestFit="1" customWidth="1"/>
    <col min="19" max="19" width="8.54296875" style="1" bestFit="1" customWidth="1"/>
    <col min="20" max="21" width="9.1796875" style="1" bestFit="1" customWidth="1"/>
    <col min="22" max="23" width="8.54296875" style="1" bestFit="1" customWidth="1"/>
    <col min="24" max="24" width="9.1796875" style="1" bestFit="1" customWidth="1"/>
    <col min="26" max="26" width="10.90625" customWidth="1"/>
    <col min="27" max="27" width="12" customWidth="1"/>
  </cols>
  <sheetData>
    <row r="1" spans="1:26" x14ac:dyDescent="0.35">
      <c r="A1" t="s">
        <v>127</v>
      </c>
      <c r="R1" s="85"/>
    </row>
    <row r="2" spans="1:26" x14ac:dyDescent="0.35">
      <c r="C2" s="86" t="s">
        <v>128</v>
      </c>
      <c r="D2" s="86"/>
      <c r="E2" s="86"/>
      <c r="F2" s="87"/>
      <c r="G2" s="87"/>
      <c r="H2" s="86"/>
      <c r="I2" s="86"/>
      <c r="J2" s="86"/>
      <c r="K2" s="86"/>
      <c r="L2" s="86"/>
      <c r="R2" s="85"/>
    </row>
    <row r="3" spans="1:26" s="21" customFormat="1" x14ac:dyDescent="0.35">
      <c r="C3" s="37" t="s">
        <v>2</v>
      </c>
      <c r="F3" s="88"/>
      <c r="G3" s="88"/>
      <c r="H3" s="10" t="s">
        <v>3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10" t="s">
        <v>12</v>
      </c>
      <c r="R3" s="89" t="s">
        <v>13</v>
      </c>
      <c r="S3" s="10" t="s">
        <v>14</v>
      </c>
      <c r="T3" s="10" t="s">
        <v>15</v>
      </c>
      <c r="U3" s="10" t="s">
        <v>16</v>
      </c>
      <c r="V3" s="10" t="s">
        <v>17</v>
      </c>
      <c r="W3" s="10" t="s">
        <v>18</v>
      </c>
      <c r="X3" s="10" t="s">
        <v>19</v>
      </c>
      <c r="Z3" s="37" t="s">
        <v>167</v>
      </c>
    </row>
    <row r="4" spans="1:26" ht="15" hidden="1" thickBot="1" x14ac:dyDescent="0.4">
      <c r="A4" t="s">
        <v>21</v>
      </c>
      <c r="B4" t="s">
        <v>22</v>
      </c>
      <c r="C4" s="90"/>
      <c r="D4" s="91" t="s">
        <v>129</v>
      </c>
      <c r="E4" s="92"/>
      <c r="F4" s="93"/>
      <c r="G4" s="93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  <c r="S4" s="94"/>
      <c r="T4" s="94"/>
      <c r="U4" s="94"/>
      <c r="V4" s="94"/>
      <c r="W4" s="94"/>
      <c r="X4" s="94"/>
    </row>
    <row r="5" spans="1:26" hidden="1" x14ac:dyDescent="0.35">
      <c r="A5">
        <v>7</v>
      </c>
      <c r="B5">
        <v>4</v>
      </c>
      <c r="C5" s="20">
        <v>1</v>
      </c>
      <c r="D5" t="s">
        <v>130</v>
      </c>
      <c r="E5" t="s">
        <v>131</v>
      </c>
      <c r="F5" s="3" t="s">
        <v>27</v>
      </c>
      <c r="G5" s="3" t="s">
        <v>28</v>
      </c>
      <c r="H5" s="19">
        <v>14.496604591999999</v>
      </c>
      <c r="I5" s="19">
        <v>0.379</v>
      </c>
      <c r="J5" s="19">
        <v>14.695</v>
      </c>
      <c r="K5" s="19">
        <v>20.738</v>
      </c>
      <c r="L5" s="19">
        <v>33.841999999999999</v>
      </c>
      <c r="M5" s="19">
        <v>10.54</v>
      </c>
      <c r="N5" s="19">
        <v>72.346000000000004</v>
      </c>
      <c r="O5" s="19">
        <v>22.093947961536447</v>
      </c>
      <c r="P5" s="19">
        <v>12.87</v>
      </c>
      <c r="Q5" s="19">
        <v>7.0786661798316821</v>
      </c>
      <c r="R5" s="19">
        <v>31.271000000000001</v>
      </c>
      <c r="S5" s="19">
        <v>7.806</v>
      </c>
      <c r="T5" s="19">
        <v>2.4929999999999999</v>
      </c>
      <c r="U5" s="19">
        <v>1.8280000000000001</v>
      </c>
      <c r="V5" s="19">
        <v>3.4635820434241911</v>
      </c>
      <c r="W5" s="19">
        <v>7.0119999999999996</v>
      </c>
      <c r="X5" s="19">
        <v>5.2758693533867431</v>
      </c>
    </row>
    <row r="6" spans="1:26" hidden="1" x14ac:dyDescent="0.35">
      <c r="A6">
        <v>7</v>
      </c>
      <c r="B6">
        <v>5</v>
      </c>
      <c r="C6" s="20"/>
      <c r="E6" t="s">
        <v>132</v>
      </c>
      <c r="F6" s="3" t="s">
        <v>27</v>
      </c>
      <c r="G6" s="3" t="s">
        <v>28</v>
      </c>
      <c r="H6" s="19">
        <v>0</v>
      </c>
      <c r="I6" s="19">
        <v>0.16200000000000001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1.8080000000000001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</row>
    <row r="7" spans="1:26" hidden="1" x14ac:dyDescent="0.35">
      <c r="A7">
        <v>7</v>
      </c>
      <c r="B7">
        <v>6</v>
      </c>
      <c r="C7" s="23"/>
      <c r="D7" s="24"/>
      <c r="E7" s="96" t="s">
        <v>76</v>
      </c>
      <c r="F7" s="97" t="s">
        <v>27</v>
      </c>
      <c r="G7" s="97" t="s">
        <v>28</v>
      </c>
      <c r="H7" s="98">
        <v>14.496604591999999</v>
      </c>
      <c r="I7" s="98">
        <v>0.54100000000000004</v>
      </c>
      <c r="J7" s="98">
        <v>14.695</v>
      </c>
      <c r="K7" s="98">
        <v>20.738</v>
      </c>
      <c r="L7" s="98">
        <v>33.841999999999999</v>
      </c>
      <c r="M7" s="98">
        <v>10.54</v>
      </c>
      <c r="N7" s="98">
        <v>72.346000000000004</v>
      </c>
      <c r="O7" s="98">
        <v>22.093947961536447</v>
      </c>
      <c r="P7" s="98">
        <v>14.677999999999999</v>
      </c>
      <c r="Q7" s="98">
        <v>7.0786661798316821</v>
      </c>
      <c r="R7" s="98">
        <v>31.271000000000001</v>
      </c>
      <c r="S7" s="98">
        <v>7.806</v>
      </c>
      <c r="T7" s="98">
        <v>2.4929999999999999</v>
      </c>
      <c r="U7" s="98">
        <v>1.8280000000000001</v>
      </c>
      <c r="V7" s="98">
        <v>3.4635820434241911</v>
      </c>
      <c r="W7" s="98">
        <v>7.0119999999999996</v>
      </c>
      <c r="X7" s="98">
        <v>5.2758693533867431</v>
      </c>
    </row>
    <row r="8" spans="1:26" hidden="1" x14ac:dyDescent="0.35">
      <c r="A8">
        <v>8</v>
      </c>
      <c r="B8">
        <v>4</v>
      </c>
      <c r="C8" s="20">
        <v>2</v>
      </c>
      <c r="D8" t="s">
        <v>133</v>
      </c>
      <c r="E8" t="s">
        <v>131</v>
      </c>
      <c r="F8" s="3" t="s">
        <v>27</v>
      </c>
      <c r="G8" s="3" t="s">
        <v>28</v>
      </c>
      <c r="H8" s="19">
        <v>8.8634631199999987</v>
      </c>
      <c r="I8" s="19">
        <v>8.3000000000000004E-2</v>
      </c>
      <c r="J8" s="19">
        <v>4.6059999999999999</v>
      </c>
      <c r="K8" s="19">
        <v>6.2830000000000004</v>
      </c>
      <c r="L8" s="19">
        <v>8.4499999999999993</v>
      </c>
      <c r="M8" s="19">
        <v>1.9610000000000001</v>
      </c>
      <c r="N8" s="19">
        <v>18.904</v>
      </c>
      <c r="O8" s="19">
        <v>15.926870393673548</v>
      </c>
      <c r="P8" s="19">
        <v>5.3789999999999996</v>
      </c>
      <c r="Q8" s="19">
        <v>2.2481943694285271</v>
      </c>
      <c r="R8" s="19">
        <v>3.927</v>
      </c>
      <c r="S8" s="19">
        <v>2.8130000000000002</v>
      </c>
      <c r="T8" s="19">
        <v>0.52900000000000003</v>
      </c>
      <c r="U8" s="19">
        <v>0.31</v>
      </c>
      <c r="V8" s="19">
        <v>0.49767820657580936</v>
      </c>
      <c r="W8" s="19">
        <v>0.64500000000000002</v>
      </c>
      <c r="X8" s="19">
        <v>0.87081073492287953</v>
      </c>
    </row>
    <row r="9" spans="1:26" hidden="1" x14ac:dyDescent="0.35">
      <c r="A9">
        <v>8</v>
      </c>
      <c r="B9">
        <v>5</v>
      </c>
      <c r="C9" s="20"/>
      <c r="E9" t="s">
        <v>132</v>
      </c>
      <c r="F9" s="3" t="s">
        <v>27</v>
      </c>
      <c r="G9" s="3" t="s">
        <v>28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0.72299999999999998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</row>
    <row r="10" spans="1:26" hidden="1" x14ac:dyDescent="0.35">
      <c r="A10">
        <v>8</v>
      </c>
      <c r="B10">
        <v>6</v>
      </c>
      <c r="C10" s="23"/>
      <c r="D10" s="24"/>
      <c r="E10" s="96" t="s">
        <v>76</v>
      </c>
      <c r="F10" s="97" t="s">
        <v>27</v>
      </c>
      <c r="G10" s="97" t="s">
        <v>28</v>
      </c>
      <c r="H10" s="98">
        <v>8.8634631199999987</v>
      </c>
      <c r="I10" s="98">
        <v>8.3000000000000004E-2</v>
      </c>
      <c r="J10" s="98">
        <v>4.6059999999999999</v>
      </c>
      <c r="K10" s="98">
        <v>6.2830000000000004</v>
      </c>
      <c r="L10" s="98">
        <v>8.4499999999999993</v>
      </c>
      <c r="M10" s="98">
        <v>1.9610000000000001</v>
      </c>
      <c r="N10" s="98">
        <v>18.904</v>
      </c>
      <c r="O10" s="98">
        <v>15.926870393673548</v>
      </c>
      <c r="P10" s="98">
        <v>6.1019999999999994</v>
      </c>
      <c r="Q10" s="98">
        <v>2.2481943694285271</v>
      </c>
      <c r="R10" s="98">
        <v>3.927</v>
      </c>
      <c r="S10" s="98">
        <v>2.8130000000000002</v>
      </c>
      <c r="T10" s="98">
        <v>0.52900000000000003</v>
      </c>
      <c r="U10" s="98">
        <v>0.31</v>
      </c>
      <c r="V10" s="98">
        <v>0.49767820657580936</v>
      </c>
      <c r="W10" s="98">
        <v>0.64500000000000002</v>
      </c>
      <c r="X10" s="98">
        <v>0.87081073492287953</v>
      </c>
    </row>
    <row r="11" spans="1:26" hidden="1" x14ac:dyDescent="0.35">
      <c r="A11">
        <v>9</v>
      </c>
      <c r="B11">
        <v>4</v>
      </c>
      <c r="C11" s="20">
        <v>3</v>
      </c>
      <c r="D11" t="s">
        <v>134</v>
      </c>
      <c r="E11" t="s">
        <v>131</v>
      </c>
      <c r="F11" s="3" t="s">
        <v>27</v>
      </c>
      <c r="G11" s="3" t="s">
        <v>28</v>
      </c>
      <c r="H11" s="19">
        <v>11.114428829999998</v>
      </c>
      <c r="I11" s="19">
        <v>0.55500000000000005</v>
      </c>
      <c r="J11" s="19">
        <v>13.391999999999999</v>
      </c>
      <c r="K11" s="19">
        <v>29.963999999999999</v>
      </c>
      <c r="L11" s="19">
        <v>23.713000000000001</v>
      </c>
      <c r="M11" s="19">
        <v>7.9</v>
      </c>
      <c r="N11" s="19">
        <v>65.97</v>
      </c>
      <c r="O11" s="19">
        <v>42.971737119999993</v>
      </c>
      <c r="P11" s="19">
        <v>18.440000000000001</v>
      </c>
      <c r="Q11" s="19">
        <v>16.318286016313561</v>
      </c>
      <c r="R11" s="19">
        <v>34.887</v>
      </c>
      <c r="S11" s="19">
        <v>7.0609999999999999</v>
      </c>
      <c r="T11" s="19">
        <v>2.63</v>
      </c>
      <c r="U11" s="19">
        <v>2.5999999999999999E-2</v>
      </c>
      <c r="V11" s="19">
        <v>-0.35278452999999993</v>
      </c>
      <c r="W11" s="19">
        <v>5.2080000000000002</v>
      </c>
      <c r="X11" s="19">
        <v>3.5882248806072141</v>
      </c>
    </row>
    <row r="12" spans="1:26" hidden="1" x14ac:dyDescent="0.35">
      <c r="A12">
        <v>9</v>
      </c>
      <c r="B12">
        <v>5</v>
      </c>
      <c r="C12" s="20"/>
      <c r="E12" t="s">
        <v>132</v>
      </c>
      <c r="F12" s="3" t="s">
        <v>27</v>
      </c>
      <c r="G12" s="3" t="s">
        <v>28</v>
      </c>
      <c r="H12" s="19">
        <v>0</v>
      </c>
      <c r="I12" s="19">
        <v>0.11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0.67300000000000004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</row>
    <row r="13" spans="1:26" hidden="1" x14ac:dyDescent="0.35">
      <c r="A13">
        <v>9</v>
      </c>
      <c r="B13">
        <v>6</v>
      </c>
      <c r="C13" s="23"/>
      <c r="D13" s="24"/>
      <c r="E13" s="96" t="s">
        <v>76</v>
      </c>
      <c r="F13" s="97" t="s">
        <v>27</v>
      </c>
      <c r="G13" s="97" t="s">
        <v>28</v>
      </c>
      <c r="H13" s="98">
        <v>11.114428829999998</v>
      </c>
      <c r="I13" s="98">
        <v>0.66500000000000004</v>
      </c>
      <c r="J13" s="98">
        <v>13.391999999999999</v>
      </c>
      <c r="K13" s="98">
        <v>29.963999999999999</v>
      </c>
      <c r="L13" s="98">
        <v>23.713000000000001</v>
      </c>
      <c r="M13" s="98">
        <v>7.9</v>
      </c>
      <c r="N13" s="98">
        <v>65.97</v>
      </c>
      <c r="O13" s="98">
        <v>42.971737119999993</v>
      </c>
      <c r="P13" s="98">
        <v>19.113</v>
      </c>
      <c r="Q13" s="98">
        <v>16.318286016313561</v>
      </c>
      <c r="R13" s="98">
        <v>34.887</v>
      </c>
      <c r="S13" s="98">
        <v>7.0609999999999999</v>
      </c>
      <c r="T13" s="98">
        <v>2.63</v>
      </c>
      <c r="U13" s="98">
        <v>2.5999999999999999E-2</v>
      </c>
      <c r="V13" s="98">
        <v>-0.35278452999999993</v>
      </c>
      <c r="W13" s="98">
        <v>5.2080000000000002</v>
      </c>
      <c r="X13" s="98">
        <v>3.5882248806072141</v>
      </c>
    </row>
    <row r="14" spans="1:26" hidden="1" x14ac:dyDescent="0.35">
      <c r="A14">
        <v>10</v>
      </c>
      <c r="B14">
        <v>4</v>
      </c>
      <c r="C14" s="20">
        <v>4</v>
      </c>
      <c r="D14" t="s">
        <v>135</v>
      </c>
      <c r="E14" t="s">
        <v>131</v>
      </c>
      <c r="F14" s="3" t="s">
        <v>27</v>
      </c>
      <c r="G14" s="3" t="s">
        <v>28</v>
      </c>
      <c r="H14" s="19">
        <v>3.5209247799999996</v>
      </c>
      <c r="I14" s="19">
        <v>0.19400000000000001</v>
      </c>
      <c r="J14" s="19">
        <v>2.3610000000000002</v>
      </c>
      <c r="K14" s="19">
        <v>3.21</v>
      </c>
      <c r="L14" s="19">
        <v>4.3470000000000004</v>
      </c>
      <c r="M14" s="19">
        <v>0.6</v>
      </c>
      <c r="N14" s="19">
        <v>7.7709999999999999</v>
      </c>
      <c r="O14" s="19">
        <v>2.6053517127099997</v>
      </c>
      <c r="P14" s="19">
        <v>1.8440000000000001</v>
      </c>
      <c r="Q14" s="19">
        <v>1.2529321248631442</v>
      </c>
      <c r="R14" s="19">
        <v>1.222</v>
      </c>
      <c r="S14" s="19">
        <v>1.4430000000000001</v>
      </c>
      <c r="T14" s="19">
        <v>0.30599999999999999</v>
      </c>
      <c r="U14" s="19">
        <v>0.19500000000000001</v>
      </c>
      <c r="V14" s="19">
        <v>0.47989956999999994</v>
      </c>
      <c r="W14" s="19">
        <v>1.0269999999999999</v>
      </c>
      <c r="X14" s="19">
        <v>0.79820429756363942</v>
      </c>
    </row>
    <row r="15" spans="1:26" hidden="1" x14ac:dyDescent="0.35">
      <c r="A15">
        <v>10</v>
      </c>
      <c r="B15">
        <v>5</v>
      </c>
      <c r="C15" s="20"/>
      <c r="E15" t="s">
        <v>132</v>
      </c>
      <c r="F15" s="3" t="s">
        <v>27</v>
      </c>
      <c r="G15" s="3" t="s">
        <v>28</v>
      </c>
      <c r="H15" s="19">
        <v>0</v>
      </c>
      <c r="I15" s="19">
        <v>2.0000000000000018E-3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0.47199999999999998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</row>
    <row r="16" spans="1:26" hidden="1" x14ac:dyDescent="0.35">
      <c r="A16">
        <v>10</v>
      </c>
      <c r="B16">
        <v>6</v>
      </c>
      <c r="C16" s="23"/>
      <c r="D16" s="24"/>
      <c r="E16" s="96" t="s">
        <v>76</v>
      </c>
      <c r="F16" s="97" t="s">
        <v>27</v>
      </c>
      <c r="G16" s="97" t="s">
        <v>28</v>
      </c>
      <c r="H16" s="98">
        <v>3.5209247799999996</v>
      </c>
      <c r="I16" s="98">
        <v>0.19600000000000001</v>
      </c>
      <c r="J16" s="98">
        <v>2.3610000000000002</v>
      </c>
      <c r="K16" s="98">
        <v>3.21</v>
      </c>
      <c r="L16" s="98">
        <v>4.3470000000000004</v>
      </c>
      <c r="M16" s="98">
        <v>0.6</v>
      </c>
      <c r="N16" s="98">
        <v>7.7709999999999999</v>
      </c>
      <c r="O16" s="98">
        <v>2.6053517127099997</v>
      </c>
      <c r="P16" s="98">
        <v>2.3159999999999998</v>
      </c>
      <c r="Q16" s="98">
        <v>1.2529321248631442</v>
      </c>
      <c r="R16" s="98">
        <v>1.222</v>
      </c>
      <c r="S16" s="98">
        <v>1.4430000000000001</v>
      </c>
      <c r="T16" s="98">
        <v>0.30599999999999999</v>
      </c>
      <c r="U16" s="98">
        <v>0.19500000000000001</v>
      </c>
      <c r="V16" s="98">
        <v>0.47989956999999994</v>
      </c>
      <c r="W16" s="98">
        <v>1.0269999999999999</v>
      </c>
      <c r="X16" s="98">
        <v>0.79820429756363942</v>
      </c>
    </row>
    <row r="17" spans="1:24" hidden="1" x14ac:dyDescent="0.35">
      <c r="A17">
        <v>11</v>
      </c>
      <c r="B17">
        <v>4</v>
      </c>
      <c r="C17" s="20">
        <v>5</v>
      </c>
      <c r="D17" t="s">
        <v>136</v>
      </c>
      <c r="E17" t="s">
        <v>131</v>
      </c>
      <c r="F17" s="3" t="s">
        <v>27</v>
      </c>
      <c r="G17" s="3" t="s">
        <v>28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hidden="1" x14ac:dyDescent="0.35">
      <c r="A18">
        <v>11</v>
      </c>
      <c r="B18">
        <v>5</v>
      </c>
      <c r="C18" s="20"/>
      <c r="E18" t="s">
        <v>132</v>
      </c>
      <c r="F18" s="3" t="s">
        <v>27</v>
      </c>
      <c r="G18" s="3" t="s">
        <v>28</v>
      </c>
      <c r="H18" s="19">
        <v>0</v>
      </c>
      <c r="I18" s="19">
        <v>3.0000000000000001E-3</v>
      </c>
      <c r="J18" s="19">
        <v>0</v>
      </c>
      <c r="K18" s="19">
        <v>0</v>
      </c>
      <c r="L18" s="19">
        <v>0</v>
      </c>
      <c r="M18" s="19">
        <v>0</v>
      </c>
      <c r="N18" s="19">
        <v>2.4420000000000002</v>
      </c>
      <c r="O18" s="19">
        <v>0</v>
      </c>
      <c r="P18" s="19">
        <v>0.51600000000000001</v>
      </c>
      <c r="Q18" s="19">
        <v>0</v>
      </c>
      <c r="R18" s="19">
        <v>0.39600000000000002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</row>
    <row r="19" spans="1:24" hidden="1" x14ac:dyDescent="0.35">
      <c r="A19">
        <v>11</v>
      </c>
      <c r="B19">
        <v>6</v>
      </c>
      <c r="C19" s="23"/>
      <c r="D19" s="24"/>
      <c r="E19" s="96" t="s">
        <v>76</v>
      </c>
      <c r="F19" s="97" t="s">
        <v>27</v>
      </c>
      <c r="G19" s="97" t="s">
        <v>28</v>
      </c>
      <c r="H19" s="98">
        <v>0</v>
      </c>
      <c r="I19" s="98">
        <v>3.0000000000000001E-3</v>
      </c>
      <c r="J19" s="98">
        <v>0</v>
      </c>
      <c r="K19" s="98">
        <v>0</v>
      </c>
      <c r="L19" s="98">
        <v>0</v>
      </c>
      <c r="M19" s="98">
        <v>0</v>
      </c>
      <c r="N19" s="98">
        <v>2.4420000000000002</v>
      </c>
      <c r="O19" s="98">
        <v>0</v>
      </c>
      <c r="P19" s="98">
        <v>0.51600000000000001</v>
      </c>
      <c r="Q19" s="98">
        <v>0</v>
      </c>
      <c r="R19" s="98">
        <v>0.39600000000000002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</row>
    <row r="20" spans="1:24" hidden="1" x14ac:dyDescent="0.35">
      <c r="A20">
        <v>12</v>
      </c>
      <c r="B20">
        <v>4</v>
      </c>
      <c r="C20" s="20">
        <v>6</v>
      </c>
      <c r="D20" t="s">
        <v>137</v>
      </c>
      <c r="E20" t="s">
        <v>131</v>
      </c>
      <c r="F20" s="3" t="s">
        <v>27</v>
      </c>
      <c r="G20" s="3" t="s">
        <v>28</v>
      </c>
      <c r="H20" s="19">
        <v>16.329877120000003</v>
      </c>
      <c r="I20" s="19">
        <v>0.129</v>
      </c>
      <c r="J20" s="19">
        <v>12.105</v>
      </c>
      <c r="K20" s="19">
        <v>5.0330000000000004</v>
      </c>
      <c r="L20" s="19">
        <v>16.577000000000002</v>
      </c>
      <c r="M20" s="19">
        <v>5.1159999999999997</v>
      </c>
      <c r="N20" s="19">
        <v>1.474</v>
      </c>
      <c r="O20" s="19">
        <v>12.616726500232446</v>
      </c>
      <c r="P20" s="19">
        <v>8.0359999999999996</v>
      </c>
      <c r="Q20" s="19">
        <v>5.1281572984493442</v>
      </c>
      <c r="R20" s="19">
        <v>7.617</v>
      </c>
      <c r="S20" s="19">
        <v>8.64073557526571</v>
      </c>
      <c r="T20" s="19">
        <v>2.5110000000000001</v>
      </c>
      <c r="U20" s="19">
        <v>1.5030000000000001</v>
      </c>
      <c r="V20" s="19">
        <v>3.363141329999999</v>
      </c>
      <c r="W20" s="19">
        <v>6.0970000000000004</v>
      </c>
      <c r="X20" s="19">
        <v>4.0376876638364312</v>
      </c>
    </row>
    <row r="21" spans="1:24" hidden="1" x14ac:dyDescent="0.35">
      <c r="A21">
        <v>12</v>
      </c>
      <c r="B21">
        <v>5</v>
      </c>
      <c r="C21" s="20"/>
      <c r="E21" t="s">
        <v>132</v>
      </c>
      <c r="F21" s="3" t="s">
        <v>27</v>
      </c>
      <c r="G21" s="3" t="s">
        <v>28</v>
      </c>
      <c r="H21" s="19">
        <v>0</v>
      </c>
      <c r="I21" s="19">
        <v>5.2999999999999999E-2</v>
      </c>
      <c r="J21" s="19">
        <v>0</v>
      </c>
      <c r="K21" s="19">
        <v>0</v>
      </c>
      <c r="L21" s="19">
        <v>0</v>
      </c>
      <c r="M21" s="19">
        <v>0</v>
      </c>
      <c r="N21" s="19">
        <v>1E-3</v>
      </c>
      <c r="O21" s="19">
        <v>0</v>
      </c>
      <c r="P21" s="19">
        <v>0.74599999999999989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</row>
    <row r="22" spans="1:24" hidden="1" x14ac:dyDescent="0.35">
      <c r="A22">
        <v>12</v>
      </c>
      <c r="B22">
        <v>6</v>
      </c>
      <c r="C22" s="23"/>
      <c r="D22" s="24"/>
      <c r="E22" s="96" t="s">
        <v>76</v>
      </c>
      <c r="F22" s="97" t="s">
        <v>27</v>
      </c>
      <c r="G22" s="97" t="s">
        <v>28</v>
      </c>
      <c r="H22" s="98">
        <v>16.329877120000003</v>
      </c>
      <c r="I22" s="98">
        <v>0.182</v>
      </c>
      <c r="J22" s="98">
        <v>12.105</v>
      </c>
      <c r="K22" s="98">
        <v>5.0330000000000004</v>
      </c>
      <c r="L22" s="98">
        <v>16.577000000000002</v>
      </c>
      <c r="M22" s="98">
        <v>5.1159999999999997</v>
      </c>
      <c r="N22" s="98">
        <v>1.4749999999999999</v>
      </c>
      <c r="O22" s="98">
        <v>12.616726500232446</v>
      </c>
      <c r="P22" s="98">
        <v>8.782</v>
      </c>
      <c r="Q22" s="98">
        <v>5.1281572984493442</v>
      </c>
      <c r="R22" s="98">
        <v>7.617</v>
      </c>
      <c r="S22" s="98">
        <v>8.64073557526571</v>
      </c>
      <c r="T22" s="98">
        <v>2.5110000000000001</v>
      </c>
      <c r="U22" s="98">
        <v>1.5030000000000001</v>
      </c>
      <c r="V22" s="98">
        <v>3.363141329999999</v>
      </c>
      <c r="W22" s="98">
        <v>6.0970000000000004</v>
      </c>
      <c r="X22" s="98">
        <v>4.0376876638364312</v>
      </c>
    </row>
    <row r="23" spans="1:24" hidden="1" x14ac:dyDescent="0.35">
      <c r="A23">
        <v>13</v>
      </c>
      <c r="B23">
        <v>4</v>
      </c>
      <c r="C23" s="20">
        <v>7</v>
      </c>
      <c r="D23" t="s">
        <v>138</v>
      </c>
      <c r="E23" t="s">
        <v>131</v>
      </c>
      <c r="F23" s="3" t="s">
        <v>27</v>
      </c>
      <c r="G23" s="3" t="s">
        <v>28</v>
      </c>
      <c r="H23" s="19">
        <v>0.16600000000000001</v>
      </c>
      <c r="I23" s="19">
        <v>3.0000000000000001E-3</v>
      </c>
      <c r="J23" s="19">
        <v>0.26500000000000001</v>
      </c>
      <c r="K23" s="19">
        <v>1.9E-2</v>
      </c>
      <c r="L23" s="19">
        <v>0.6</v>
      </c>
      <c r="M23" s="19">
        <v>0</v>
      </c>
      <c r="N23" s="19">
        <v>0.33100000000000002</v>
      </c>
      <c r="O23" s="19">
        <v>0</v>
      </c>
      <c r="P23" s="19">
        <v>0.23799999999999999</v>
      </c>
      <c r="Q23" s="19">
        <v>7.7262077855474648E-2</v>
      </c>
      <c r="R23" s="19">
        <v>8.8999999999999996E-2</v>
      </c>
      <c r="S23" s="19">
        <v>0.245</v>
      </c>
      <c r="T23" s="19">
        <v>3.0000000000000001E-3</v>
      </c>
      <c r="U23" s="19">
        <v>0.187</v>
      </c>
      <c r="V23" s="19">
        <v>0.87475406999999994</v>
      </c>
      <c r="W23" s="19">
        <v>0.27100000000000002</v>
      </c>
      <c r="X23" s="19">
        <v>0.12467016837179569</v>
      </c>
    </row>
    <row r="24" spans="1:24" hidden="1" x14ac:dyDescent="0.35">
      <c r="A24">
        <v>13</v>
      </c>
      <c r="B24">
        <v>5</v>
      </c>
      <c r="C24" s="20"/>
      <c r="E24" t="s">
        <v>132</v>
      </c>
      <c r="F24" s="3" t="s">
        <v>27</v>
      </c>
      <c r="G24" s="3" t="s">
        <v>28</v>
      </c>
      <c r="H24" s="19">
        <v>0</v>
      </c>
      <c r="I24" s="19">
        <v>2E-3</v>
      </c>
      <c r="J24" s="19">
        <v>0</v>
      </c>
      <c r="K24" s="19">
        <v>0</v>
      </c>
      <c r="L24" s="19">
        <v>0</v>
      </c>
      <c r="M24" s="19">
        <v>0</v>
      </c>
      <c r="N24" s="19">
        <v>3.3000000000000002E-2</v>
      </c>
      <c r="O24" s="19">
        <v>0</v>
      </c>
      <c r="P24" s="19">
        <v>1.7000000000000001E-2</v>
      </c>
      <c r="Q24" s="19">
        <v>0</v>
      </c>
      <c r="R24" s="19">
        <v>3.0000000000000001E-3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</row>
    <row r="25" spans="1:24" hidden="1" x14ac:dyDescent="0.35">
      <c r="A25">
        <v>13</v>
      </c>
      <c r="B25">
        <v>6</v>
      </c>
      <c r="C25" s="23"/>
      <c r="D25" s="24"/>
      <c r="E25" s="96" t="s">
        <v>76</v>
      </c>
      <c r="F25" s="97" t="s">
        <v>27</v>
      </c>
      <c r="G25" s="97" t="s">
        <v>28</v>
      </c>
      <c r="H25" s="98">
        <v>0.16600000000000001</v>
      </c>
      <c r="I25" s="98">
        <v>5.0000000000000001E-3</v>
      </c>
      <c r="J25" s="98">
        <v>0.26500000000000001</v>
      </c>
      <c r="K25" s="98">
        <v>1.9E-2</v>
      </c>
      <c r="L25" s="98">
        <v>0.6</v>
      </c>
      <c r="M25" s="98">
        <v>0</v>
      </c>
      <c r="N25" s="98">
        <v>0.36399999999999999</v>
      </c>
      <c r="O25" s="98">
        <v>0</v>
      </c>
      <c r="P25" s="98">
        <v>0.255</v>
      </c>
      <c r="Q25" s="98">
        <v>7.7262077855474648E-2</v>
      </c>
      <c r="R25" s="98">
        <v>9.1999999999999998E-2</v>
      </c>
      <c r="S25" s="98">
        <v>0.245</v>
      </c>
      <c r="T25" s="98">
        <v>3.0000000000000001E-3</v>
      </c>
      <c r="U25" s="98">
        <v>0.187</v>
      </c>
      <c r="V25" s="98">
        <v>0.87475406999999994</v>
      </c>
      <c r="W25" s="98">
        <v>0.27100000000000002</v>
      </c>
      <c r="X25" s="98">
        <v>0.12467016837179569</v>
      </c>
    </row>
    <row r="26" spans="1:24" hidden="1" x14ac:dyDescent="0.35">
      <c r="A26">
        <v>14</v>
      </c>
      <c r="B26">
        <v>4</v>
      </c>
      <c r="C26" s="20">
        <v>8</v>
      </c>
      <c r="D26" t="s">
        <v>139</v>
      </c>
      <c r="E26" t="s">
        <v>131</v>
      </c>
      <c r="F26" s="3" t="s">
        <v>27</v>
      </c>
      <c r="G26" s="3" t="s">
        <v>28</v>
      </c>
      <c r="H26" s="19">
        <v>54.491298442000002</v>
      </c>
      <c r="I26" s="19">
        <v>1.343</v>
      </c>
      <c r="J26" s="19">
        <v>47.423999999999992</v>
      </c>
      <c r="K26" s="19">
        <v>65.247</v>
      </c>
      <c r="L26" s="19">
        <v>87.528999999999996</v>
      </c>
      <c r="M26" s="19">
        <v>26.117000000000001</v>
      </c>
      <c r="N26" s="19">
        <v>166.79599999999999</v>
      </c>
      <c r="O26" s="19">
        <v>96.214633688152446</v>
      </c>
      <c r="P26" s="19">
        <v>46.807000000000002</v>
      </c>
      <c r="Q26" s="19">
        <v>32.103498066741729</v>
      </c>
      <c r="R26" s="19">
        <v>79.013000000000005</v>
      </c>
      <c r="S26" s="19">
        <v>28.00873557526571</v>
      </c>
      <c r="T26" s="19">
        <v>8.4719999999999995</v>
      </c>
      <c r="U26" s="19">
        <v>4.0489999999999995</v>
      </c>
      <c r="V26" s="19">
        <v>8.3262706899999994</v>
      </c>
      <c r="W26" s="19">
        <v>20.259999999999998</v>
      </c>
      <c r="X26" s="19">
        <v>14.695467098688702</v>
      </c>
    </row>
    <row r="27" spans="1:24" hidden="1" x14ac:dyDescent="0.35">
      <c r="A27">
        <v>14</v>
      </c>
      <c r="B27">
        <v>5</v>
      </c>
      <c r="C27" s="20"/>
      <c r="E27" t="s">
        <v>132</v>
      </c>
      <c r="F27" s="3" t="s">
        <v>27</v>
      </c>
      <c r="G27" s="3" t="s">
        <v>28</v>
      </c>
      <c r="H27" s="19">
        <v>0</v>
      </c>
      <c r="I27" s="19">
        <v>0.33200000000000002</v>
      </c>
      <c r="J27" s="19">
        <v>0</v>
      </c>
      <c r="K27" s="19">
        <v>0</v>
      </c>
      <c r="L27" s="19">
        <v>0</v>
      </c>
      <c r="M27" s="19">
        <v>0</v>
      </c>
      <c r="N27" s="19">
        <v>2.476</v>
      </c>
      <c r="O27" s="19">
        <v>0</v>
      </c>
      <c r="P27" s="19">
        <v>4.9550000000000001</v>
      </c>
      <c r="Q27" s="19">
        <v>0</v>
      </c>
      <c r="R27" s="19">
        <v>0.39900000000000002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</row>
    <row r="28" spans="1:24" hidden="1" x14ac:dyDescent="0.35">
      <c r="A28">
        <v>14</v>
      </c>
      <c r="B28">
        <v>6</v>
      </c>
      <c r="C28" s="23"/>
      <c r="D28" s="24"/>
      <c r="E28" s="96" t="s">
        <v>76</v>
      </c>
      <c r="F28" s="97" t="s">
        <v>27</v>
      </c>
      <c r="G28" s="97" t="s">
        <v>28</v>
      </c>
      <c r="H28" s="98">
        <v>54.491298442000002</v>
      </c>
      <c r="I28" s="98">
        <v>1.675</v>
      </c>
      <c r="J28" s="98">
        <v>47.423999999999992</v>
      </c>
      <c r="K28" s="98">
        <v>65.247</v>
      </c>
      <c r="L28" s="98">
        <v>87.528999999999996</v>
      </c>
      <c r="M28" s="98">
        <v>26.117000000000001</v>
      </c>
      <c r="N28" s="98">
        <v>169.27199999999999</v>
      </c>
      <c r="O28" s="98">
        <v>96.214633688152446</v>
      </c>
      <c r="P28" s="98">
        <v>51.762</v>
      </c>
      <c r="Q28" s="98">
        <v>32.103498066741729</v>
      </c>
      <c r="R28" s="98">
        <v>79.412000000000006</v>
      </c>
      <c r="S28" s="98">
        <v>28.00873557526571</v>
      </c>
      <c r="T28" s="98">
        <v>8.4719999999999995</v>
      </c>
      <c r="U28" s="98">
        <v>4.0489999999999995</v>
      </c>
      <c r="V28" s="98">
        <v>8.3262706899999994</v>
      </c>
      <c r="W28" s="98">
        <v>20.259999999999998</v>
      </c>
      <c r="X28" s="98">
        <v>14.695467098688702</v>
      </c>
    </row>
    <row r="29" spans="1:24" hidden="1" x14ac:dyDescent="0.35">
      <c r="E29" s="21"/>
      <c r="F29" s="88"/>
      <c r="G29" s="88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</row>
    <row r="30" spans="1:24" ht="15" hidden="1" thickBot="1" x14ac:dyDescent="0.4">
      <c r="C30" s="90"/>
      <c r="D30" s="91" t="s">
        <v>140</v>
      </c>
      <c r="E30" s="92"/>
      <c r="F30" s="93"/>
      <c r="G30" s="93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</row>
    <row r="31" spans="1:24" hidden="1" x14ac:dyDescent="0.35">
      <c r="A31">
        <v>17</v>
      </c>
      <c r="B31">
        <v>4</v>
      </c>
      <c r="C31" s="20">
        <v>9</v>
      </c>
      <c r="D31" t="s">
        <v>141</v>
      </c>
      <c r="E31" t="s">
        <v>131</v>
      </c>
      <c r="F31" s="3" t="s">
        <v>27</v>
      </c>
      <c r="G31" s="3" t="s">
        <v>28</v>
      </c>
      <c r="H31" s="19">
        <v>0.02</v>
      </c>
      <c r="I31" s="19">
        <v>0</v>
      </c>
      <c r="J31" s="19">
        <v>0.433</v>
      </c>
      <c r="K31" s="19">
        <v>0.98</v>
      </c>
      <c r="L31" s="19">
        <v>0.44600000000000001</v>
      </c>
      <c r="M31" s="19">
        <v>0</v>
      </c>
      <c r="N31" s="19">
        <v>0.153</v>
      </c>
      <c r="O31" s="19">
        <v>0</v>
      </c>
      <c r="P31" s="19">
        <v>0.158</v>
      </c>
      <c r="Q31" s="19">
        <v>0.154</v>
      </c>
      <c r="R31" s="19">
        <v>0.52</v>
      </c>
      <c r="S31" s="19">
        <v>1E-3</v>
      </c>
      <c r="T31" s="19">
        <v>1E-3</v>
      </c>
      <c r="U31" s="19">
        <v>6.8000000000000005E-2</v>
      </c>
      <c r="V31" s="19">
        <v>0</v>
      </c>
      <c r="W31" s="19">
        <v>3.2000000000000001E-2</v>
      </c>
      <c r="X31" s="19">
        <v>5.6000000000000001E-2</v>
      </c>
    </row>
    <row r="32" spans="1:24" hidden="1" x14ac:dyDescent="0.35">
      <c r="A32">
        <v>17</v>
      </c>
      <c r="B32">
        <v>5</v>
      </c>
      <c r="C32" s="20"/>
      <c r="E32" t="s">
        <v>132</v>
      </c>
      <c r="F32" s="3" t="s">
        <v>27</v>
      </c>
      <c r="G32" s="3" t="s">
        <v>28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1.2E-2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</row>
    <row r="33" spans="1:24" hidden="1" x14ac:dyDescent="0.35">
      <c r="A33">
        <v>17</v>
      </c>
      <c r="B33">
        <v>6</v>
      </c>
      <c r="C33" s="23"/>
      <c r="D33" s="24"/>
      <c r="E33" s="96" t="s">
        <v>76</v>
      </c>
      <c r="F33" s="97" t="s">
        <v>27</v>
      </c>
      <c r="G33" s="97" t="s">
        <v>28</v>
      </c>
      <c r="H33" s="98">
        <v>0.02</v>
      </c>
      <c r="I33" s="98">
        <v>0</v>
      </c>
      <c r="J33" s="98">
        <v>0.433</v>
      </c>
      <c r="K33" s="98">
        <v>0.98</v>
      </c>
      <c r="L33" s="98">
        <v>0.44600000000000001</v>
      </c>
      <c r="M33" s="98">
        <v>0</v>
      </c>
      <c r="N33" s="98">
        <v>0.153</v>
      </c>
      <c r="O33" s="98">
        <v>0</v>
      </c>
      <c r="P33" s="98">
        <v>0.17</v>
      </c>
      <c r="Q33" s="98">
        <v>0.154</v>
      </c>
      <c r="R33" s="98">
        <v>0.52</v>
      </c>
      <c r="S33" s="98">
        <v>1E-3</v>
      </c>
      <c r="T33" s="98">
        <v>1E-3</v>
      </c>
      <c r="U33" s="98">
        <v>6.8000000000000005E-2</v>
      </c>
      <c r="V33" s="98">
        <v>0</v>
      </c>
      <c r="W33" s="98">
        <v>3.2000000000000001E-2</v>
      </c>
      <c r="X33" s="98">
        <v>5.6000000000000001E-2</v>
      </c>
    </row>
    <row r="34" spans="1:24" hidden="1" x14ac:dyDescent="0.35">
      <c r="A34">
        <v>18</v>
      </c>
      <c r="B34">
        <v>4</v>
      </c>
      <c r="C34" s="20">
        <v>10</v>
      </c>
      <c r="D34" t="s">
        <v>142</v>
      </c>
      <c r="E34" t="s">
        <v>131</v>
      </c>
      <c r="F34" s="3" t="s">
        <v>27</v>
      </c>
      <c r="G34" s="3" t="s">
        <v>28</v>
      </c>
      <c r="H34" s="19">
        <v>0.13200000000000001</v>
      </c>
      <c r="I34" s="19">
        <v>7.0000000000000001E-3</v>
      </c>
      <c r="J34" s="19">
        <v>1.7190000000000001</v>
      </c>
      <c r="K34" s="19">
        <v>1.6739999999999999</v>
      </c>
      <c r="L34" s="19">
        <v>0.35799999999999998</v>
      </c>
      <c r="M34" s="19">
        <v>1.276</v>
      </c>
      <c r="N34" s="19">
        <v>4.1349999999999998</v>
      </c>
      <c r="O34" s="19">
        <v>1.7377764500000001</v>
      </c>
      <c r="P34" s="19">
        <v>0.11</v>
      </c>
      <c r="Q34" s="19">
        <v>0.32100000000000001</v>
      </c>
      <c r="R34" s="19">
        <v>4.1590000000000007</v>
      </c>
      <c r="S34" s="19">
        <v>0</v>
      </c>
      <c r="T34" s="19">
        <v>8.4000000000000005E-2</v>
      </c>
      <c r="U34" s="19">
        <v>5.0000000000000001E-3</v>
      </c>
      <c r="V34" s="19">
        <v>0</v>
      </c>
      <c r="W34" s="19">
        <v>1.0509999999999999</v>
      </c>
      <c r="X34" s="19">
        <v>0.77900000000000003</v>
      </c>
    </row>
    <row r="35" spans="1:24" hidden="1" x14ac:dyDescent="0.35">
      <c r="A35">
        <v>18</v>
      </c>
      <c r="B35">
        <v>5</v>
      </c>
      <c r="C35" s="20"/>
      <c r="E35" t="s">
        <v>132</v>
      </c>
      <c r="F35" s="3" t="s">
        <v>27</v>
      </c>
      <c r="G35" s="3" t="s">
        <v>28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8.0000000000000002E-3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</row>
    <row r="36" spans="1:24" hidden="1" x14ac:dyDescent="0.35">
      <c r="A36">
        <v>18</v>
      </c>
      <c r="B36">
        <v>6</v>
      </c>
      <c r="C36" s="23"/>
      <c r="D36" s="24"/>
      <c r="E36" s="96" t="s">
        <v>76</v>
      </c>
      <c r="F36" s="97" t="s">
        <v>27</v>
      </c>
      <c r="G36" s="97" t="s">
        <v>28</v>
      </c>
      <c r="H36" s="98">
        <v>0.13200000000000001</v>
      </c>
      <c r="I36" s="98">
        <v>7.0000000000000001E-3</v>
      </c>
      <c r="J36" s="98">
        <v>1.7190000000000001</v>
      </c>
      <c r="K36" s="98">
        <v>1.6739999999999999</v>
      </c>
      <c r="L36" s="98">
        <v>0.35799999999999998</v>
      </c>
      <c r="M36" s="98">
        <v>1.276</v>
      </c>
      <c r="N36" s="98">
        <v>4.1349999999999998</v>
      </c>
      <c r="O36" s="98">
        <v>1.7377764500000001</v>
      </c>
      <c r="P36" s="98">
        <v>0.11799999999999999</v>
      </c>
      <c r="Q36" s="98">
        <v>0.32100000000000001</v>
      </c>
      <c r="R36" s="98">
        <v>4.1590000000000007</v>
      </c>
      <c r="S36" s="98">
        <v>0</v>
      </c>
      <c r="T36" s="98">
        <v>8.4000000000000005E-2</v>
      </c>
      <c r="U36" s="98">
        <v>5.0000000000000001E-3</v>
      </c>
      <c r="V36" s="98">
        <v>0</v>
      </c>
      <c r="W36" s="98">
        <v>1.0509999999999999</v>
      </c>
      <c r="X36" s="98">
        <v>0.77900000000000003</v>
      </c>
    </row>
    <row r="37" spans="1:24" hidden="1" x14ac:dyDescent="0.35">
      <c r="A37">
        <v>19</v>
      </c>
      <c r="B37">
        <v>4</v>
      </c>
      <c r="C37" s="20">
        <v>11</v>
      </c>
      <c r="D37" t="s">
        <v>143</v>
      </c>
      <c r="E37" t="s">
        <v>131</v>
      </c>
      <c r="F37" s="3" t="s">
        <v>27</v>
      </c>
      <c r="G37" s="3" t="s">
        <v>28</v>
      </c>
      <c r="H37" s="19">
        <v>0</v>
      </c>
      <c r="I37" s="19">
        <v>0</v>
      </c>
      <c r="J37" s="19">
        <v>3.2000000000000001E-2</v>
      </c>
      <c r="K37" s="19">
        <v>1.03</v>
      </c>
      <c r="L37" s="19">
        <v>0</v>
      </c>
      <c r="M37" s="19">
        <v>0</v>
      </c>
      <c r="N37" s="19">
        <v>0</v>
      </c>
      <c r="O37" s="19">
        <v>0.16797824000000003</v>
      </c>
      <c r="P37" s="19">
        <v>1.6479999999999999</v>
      </c>
      <c r="Q37" s="19">
        <v>0.114</v>
      </c>
      <c r="R37" s="19">
        <v>0</v>
      </c>
      <c r="S37" s="19">
        <v>2.5999999999999999E-2</v>
      </c>
      <c r="T37" s="19">
        <v>0</v>
      </c>
      <c r="U37" s="19">
        <v>2.9000000000000001E-2</v>
      </c>
      <c r="V37" s="19">
        <v>0</v>
      </c>
      <c r="W37" s="19">
        <v>0</v>
      </c>
      <c r="X37" s="19">
        <v>0</v>
      </c>
    </row>
    <row r="38" spans="1:24" hidden="1" x14ac:dyDescent="0.35">
      <c r="A38">
        <v>19</v>
      </c>
      <c r="B38">
        <v>5</v>
      </c>
      <c r="C38" s="20"/>
      <c r="E38" t="s">
        <v>132</v>
      </c>
      <c r="F38" s="3" t="s">
        <v>27</v>
      </c>
      <c r="G38" s="3" t="s">
        <v>28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0.121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</row>
    <row r="39" spans="1:24" hidden="1" x14ac:dyDescent="0.35">
      <c r="A39">
        <v>19</v>
      </c>
      <c r="B39">
        <v>6</v>
      </c>
      <c r="C39" s="23"/>
      <c r="D39" s="24"/>
      <c r="E39" s="96" t="s">
        <v>76</v>
      </c>
      <c r="F39" s="97" t="s">
        <v>27</v>
      </c>
      <c r="G39" s="97" t="s">
        <v>28</v>
      </c>
      <c r="H39" s="98">
        <v>0</v>
      </c>
      <c r="I39" s="98">
        <v>0</v>
      </c>
      <c r="J39" s="98">
        <v>3.2000000000000001E-2</v>
      </c>
      <c r="K39" s="98">
        <v>1.03</v>
      </c>
      <c r="L39" s="98">
        <v>0</v>
      </c>
      <c r="M39" s="98">
        <v>0</v>
      </c>
      <c r="N39" s="98">
        <v>0</v>
      </c>
      <c r="O39" s="98">
        <v>0.16797824000000003</v>
      </c>
      <c r="P39" s="98">
        <v>1.7689999999999999</v>
      </c>
      <c r="Q39" s="98">
        <v>0.114</v>
      </c>
      <c r="R39" s="98">
        <v>0</v>
      </c>
      <c r="S39" s="98">
        <v>2.5999999999999999E-2</v>
      </c>
      <c r="T39" s="98">
        <v>0</v>
      </c>
      <c r="U39" s="98">
        <v>2.9000000000000001E-2</v>
      </c>
      <c r="V39" s="98">
        <v>0</v>
      </c>
      <c r="W39" s="98">
        <v>0</v>
      </c>
      <c r="X39" s="98">
        <v>0</v>
      </c>
    </row>
    <row r="40" spans="1:24" hidden="1" x14ac:dyDescent="0.35">
      <c r="A40">
        <v>20</v>
      </c>
      <c r="B40">
        <v>4</v>
      </c>
      <c r="C40" s="20">
        <v>12</v>
      </c>
      <c r="D40" t="s">
        <v>144</v>
      </c>
      <c r="E40" t="s">
        <v>131</v>
      </c>
      <c r="F40" s="3" t="s">
        <v>27</v>
      </c>
      <c r="G40" s="3" t="s">
        <v>28</v>
      </c>
      <c r="H40" s="19">
        <v>1.8080000000000001</v>
      </c>
      <c r="I40" s="19">
        <v>0.47699999999999998</v>
      </c>
      <c r="J40" s="19">
        <v>1.232</v>
      </c>
      <c r="K40" s="19">
        <v>1.677</v>
      </c>
      <c r="L40" s="19">
        <v>8.3059999999999992</v>
      </c>
      <c r="M40" s="19">
        <v>0</v>
      </c>
      <c r="N40" s="19">
        <v>15.132</v>
      </c>
      <c r="O40" s="19">
        <v>4.9755839199999992</v>
      </c>
      <c r="P40" s="19">
        <v>4.6399999999999997</v>
      </c>
      <c r="Q40" s="19">
        <v>0.52800000000000002</v>
      </c>
      <c r="R40" s="19">
        <v>1.6920000000000002</v>
      </c>
      <c r="S40" s="19">
        <v>0.18099999999999999</v>
      </c>
      <c r="T40" s="19">
        <v>7.1999999999999995E-2</v>
      </c>
      <c r="U40" s="19">
        <v>0</v>
      </c>
      <c r="V40" s="19">
        <v>0.4812169521304534</v>
      </c>
      <c r="W40" s="19">
        <v>0</v>
      </c>
      <c r="X40" s="19">
        <v>0</v>
      </c>
    </row>
    <row r="41" spans="1:24" hidden="1" x14ac:dyDescent="0.35">
      <c r="A41">
        <v>20</v>
      </c>
      <c r="B41">
        <v>5</v>
      </c>
      <c r="C41" s="20"/>
      <c r="E41" t="s">
        <v>132</v>
      </c>
      <c r="F41" s="3" t="s">
        <v>27</v>
      </c>
      <c r="G41" s="3" t="s">
        <v>28</v>
      </c>
      <c r="H41" s="19">
        <v>0</v>
      </c>
      <c r="I41" s="19">
        <v>0.106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0.33700000000000002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</row>
    <row r="42" spans="1:24" hidden="1" x14ac:dyDescent="0.35">
      <c r="A42">
        <v>20</v>
      </c>
      <c r="B42">
        <v>6</v>
      </c>
      <c r="C42" s="23"/>
      <c r="D42" s="24"/>
      <c r="E42" s="96" t="s">
        <v>76</v>
      </c>
      <c r="F42" s="97" t="s">
        <v>27</v>
      </c>
      <c r="G42" s="97" t="s">
        <v>28</v>
      </c>
      <c r="H42" s="98">
        <v>1.8080000000000001</v>
      </c>
      <c r="I42" s="98">
        <v>0.58299999999999996</v>
      </c>
      <c r="J42" s="98">
        <v>1.232</v>
      </c>
      <c r="K42" s="98">
        <v>1.677</v>
      </c>
      <c r="L42" s="98">
        <v>8.3059999999999992</v>
      </c>
      <c r="M42" s="98">
        <v>0</v>
      </c>
      <c r="N42" s="98">
        <v>15.132</v>
      </c>
      <c r="O42" s="98">
        <v>4.9755839199999992</v>
      </c>
      <c r="P42" s="98">
        <v>4.9769999999999994</v>
      </c>
      <c r="Q42" s="98">
        <v>0.52800000000000002</v>
      </c>
      <c r="R42" s="98">
        <v>1.6920000000000002</v>
      </c>
      <c r="S42" s="98">
        <v>0.18099999999999999</v>
      </c>
      <c r="T42" s="98">
        <v>7.1999999999999995E-2</v>
      </c>
      <c r="U42" s="98">
        <v>0</v>
      </c>
      <c r="V42" s="98">
        <v>0.4812169521304534</v>
      </c>
      <c r="W42" s="98">
        <v>0</v>
      </c>
      <c r="X42" s="98">
        <v>0</v>
      </c>
    </row>
    <row r="43" spans="1:24" hidden="1" x14ac:dyDescent="0.35">
      <c r="A43">
        <v>23</v>
      </c>
      <c r="B43">
        <v>4</v>
      </c>
      <c r="C43" s="20">
        <v>13</v>
      </c>
      <c r="D43" t="s">
        <v>145</v>
      </c>
      <c r="E43" t="s">
        <v>131</v>
      </c>
      <c r="F43" s="3" t="s">
        <v>27</v>
      </c>
      <c r="G43" s="3" t="s">
        <v>28</v>
      </c>
      <c r="H43" s="19">
        <v>0.64300000000000002</v>
      </c>
      <c r="I43" s="19">
        <v>0</v>
      </c>
      <c r="J43" s="19">
        <v>1.304</v>
      </c>
      <c r="K43" s="19">
        <v>6.6000000000000003E-2</v>
      </c>
      <c r="L43" s="19">
        <v>0.68799999999999994</v>
      </c>
      <c r="M43" s="19">
        <v>1.3720000000000001</v>
      </c>
      <c r="N43" s="19">
        <v>0</v>
      </c>
      <c r="O43" s="19">
        <v>0.6359569348307601</v>
      </c>
      <c r="P43" s="19">
        <v>0</v>
      </c>
      <c r="Q43" s="19">
        <v>4.7E-2</v>
      </c>
      <c r="R43" s="19">
        <v>8.1000000000000003E-2</v>
      </c>
      <c r="S43" s="19">
        <v>0</v>
      </c>
      <c r="T43" s="19">
        <v>4.1000000000000002E-2</v>
      </c>
      <c r="U43" s="19">
        <v>0.156</v>
      </c>
      <c r="V43" s="19">
        <v>0</v>
      </c>
      <c r="W43" s="19">
        <v>5.0000000000000001E-3</v>
      </c>
      <c r="X43" s="19">
        <v>8.9999999999999993E-3</v>
      </c>
    </row>
    <row r="44" spans="1:24" hidden="1" x14ac:dyDescent="0.35">
      <c r="A44">
        <v>23</v>
      </c>
      <c r="B44">
        <v>5</v>
      </c>
      <c r="C44" s="20"/>
      <c r="E44" t="s">
        <v>132</v>
      </c>
      <c r="F44" s="3" t="s">
        <v>27</v>
      </c>
      <c r="G44" s="3" t="s">
        <v>28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</row>
    <row r="45" spans="1:24" hidden="1" x14ac:dyDescent="0.35">
      <c r="A45">
        <v>23</v>
      </c>
      <c r="B45">
        <v>6</v>
      </c>
      <c r="C45" s="23"/>
      <c r="D45" s="24"/>
      <c r="E45" s="96" t="s">
        <v>76</v>
      </c>
      <c r="F45" s="97" t="s">
        <v>27</v>
      </c>
      <c r="G45" s="97" t="s">
        <v>28</v>
      </c>
      <c r="H45" s="98">
        <v>0.64300000000000002</v>
      </c>
      <c r="I45" s="98">
        <v>0</v>
      </c>
      <c r="J45" s="98">
        <v>1.304</v>
      </c>
      <c r="K45" s="98">
        <v>6.6000000000000003E-2</v>
      </c>
      <c r="L45" s="98">
        <v>0.68799999999999994</v>
      </c>
      <c r="M45" s="98">
        <v>1.3720000000000001</v>
      </c>
      <c r="N45" s="98">
        <v>0</v>
      </c>
      <c r="O45" s="98">
        <v>0.6359569348307601</v>
      </c>
      <c r="P45" s="98">
        <v>0</v>
      </c>
      <c r="Q45" s="98">
        <v>4.7E-2</v>
      </c>
      <c r="R45" s="98">
        <v>8.1000000000000003E-2</v>
      </c>
      <c r="S45" s="98">
        <v>0</v>
      </c>
      <c r="T45" s="98">
        <v>4.1000000000000002E-2</v>
      </c>
      <c r="U45" s="98">
        <v>0.156</v>
      </c>
      <c r="V45" s="98">
        <v>0</v>
      </c>
      <c r="W45" s="98">
        <v>5.0000000000000001E-3</v>
      </c>
      <c r="X45" s="98">
        <v>8.9999999999999993E-3</v>
      </c>
    </row>
    <row r="46" spans="1:24" hidden="1" x14ac:dyDescent="0.35">
      <c r="A46">
        <v>24</v>
      </c>
      <c r="B46">
        <v>4</v>
      </c>
      <c r="C46" s="20">
        <v>14</v>
      </c>
      <c r="D46" t="s">
        <v>146</v>
      </c>
      <c r="E46" t="s">
        <v>131</v>
      </c>
      <c r="F46" s="3" t="s">
        <v>27</v>
      </c>
      <c r="G46" s="3" t="s">
        <v>28</v>
      </c>
      <c r="H46" s="19">
        <v>7.0000000000000001E-3</v>
      </c>
      <c r="I46" s="19">
        <v>0</v>
      </c>
      <c r="J46" s="19">
        <v>0.14000000000000001</v>
      </c>
      <c r="K46" s="19">
        <v>0</v>
      </c>
      <c r="L46" s="19">
        <v>0.215</v>
      </c>
      <c r="M46" s="19">
        <v>0</v>
      </c>
      <c r="N46" s="19">
        <v>0</v>
      </c>
      <c r="O46" s="19">
        <v>1.3337601250000001E-2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</row>
    <row r="47" spans="1:24" hidden="1" x14ac:dyDescent="0.35">
      <c r="A47">
        <v>24</v>
      </c>
      <c r="B47">
        <v>5</v>
      </c>
      <c r="C47" s="20"/>
      <c r="E47" t="s">
        <v>132</v>
      </c>
      <c r="F47" s="3" t="s">
        <v>27</v>
      </c>
      <c r="G47" s="3" t="s">
        <v>28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</row>
    <row r="48" spans="1:24" hidden="1" x14ac:dyDescent="0.35">
      <c r="A48">
        <v>24</v>
      </c>
      <c r="B48">
        <v>6</v>
      </c>
      <c r="C48" s="23"/>
      <c r="D48" s="24"/>
      <c r="E48" s="96" t="s">
        <v>76</v>
      </c>
      <c r="F48" s="97" t="s">
        <v>27</v>
      </c>
      <c r="G48" s="97" t="s">
        <v>28</v>
      </c>
      <c r="H48" s="98">
        <v>7.0000000000000001E-3</v>
      </c>
      <c r="I48" s="98">
        <v>0</v>
      </c>
      <c r="J48" s="98">
        <v>0.14000000000000001</v>
      </c>
      <c r="K48" s="98">
        <v>0</v>
      </c>
      <c r="L48" s="98">
        <v>0.215</v>
      </c>
      <c r="M48" s="98">
        <v>0</v>
      </c>
      <c r="N48" s="98">
        <v>0</v>
      </c>
      <c r="O48" s="98">
        <v>1.3337601250000001E-2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8">
        <v>0</v>
      </c>
      <c r="W48" s="98">
        <v>0</v>
      </c>
      <c r="X48" s="98">
        <v>0</v>
      </c>
    </row>
    <row r="49" spans="1:24" hidden="1" x14ac:dyDescent="0.35">
      <c r="A49">
        <v>25</v>
      </c>
      <c r="B49">
        <v>4</v>
      </c>
      <c r="C49" s="20">
        <v>15</v>
      </c>
      <c r="D49" t="s">
        <v>147</v>
      </c>
      <c r="E49" t="s">
        <v>131</v>
      </c>
      <c r="F49" s="3" t="s">
        <v>27</v>
      </c>
      <c r="G49" s="3" t="s">
        <v>28</v>
      </c>
      <c r="H49" s="19">
        <v>4.0519999999999996</v>
      </c>
      <c r="I49" s="19">
        <v>0.1</v>
      </c>
      <c r="J49" s="19">
        <v>2.9260000000000002</v>
      </c>
      <c r="K49" s="19">
        <v>1.1160000000000001</v>
      </c>
      <c r="L49" s="19">
        <v>6.1040000000000001</v>
      </c>
      <c r="M49" s="19">
        <v>0</v>
      </c>
      <c r="N49" s="19">
        <v>3.9279999999999999</v>
      </c>
      <c r="O49" s="19">
        <v>2.8100497228504895</v>
      </c>
      <c r="P49" s="19">
        <v>0.53600000000000003</v>
      </c>
      <c r="Q49" s="19">
        <v>0.32900000000000001</v>
      </c>
      <c r="R49" s="19">
        <v>2.8</v>
      </c>
      <c r="S49" s="19">
        <v>0.42099999999999999</v>
      </c>
      <c r="T49" s="19">
        <v>0.56999999999999995</v>
      </c>
      <c r="U49" s="19">
        <v>3.2000000000000001E-2</v>
      </c>
      <c r="V49" s="19">
        <v>0</v>
      </c>
      <c r="W49" s="19">
        <v>7.0000000000000001E-3</v>
      </c>
      <c r="X49" s="19">
        <v>3.2000000000000001E-2</v>
      </c>
    </row>
    <row r="50" spans="1:24" hidden="1" x14ac:dyDescent="0.35">
      <c r="A50">
        <v>25</v>
      </c>
      <c r="B50">
        <v>5</v>
      </c>
      <c r="C50" s="20"/>
      <c r="E50" t="s">
        <v>132</v>
      </c>
      <c r="F50" s="3" t="s">
        <v>27</v>
      </c>
      <c r="G50" s="3" t="s">
        <v>28</v>
      </c>
      <c r="H50" s="19">
        <v>0</v>
      </c>
      <c r="I50" s="19">
        <v>3.1E-2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0.04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</row>
    <row r="51" spans="1:24" hidden="1" x14ac:dyDescent="0.35">
      <c r="A51">
        <v>25</v>
      </c>
      <c r="B51">
        <v>6</v>
      </c>
      <c r="C51" s="23"/>
      <c r="D51" s="24"/>
      <c r="E51" s="96" t="s">
        <v>76</v>
      </c>
      <c r="F51" s="97" t="s">
        <v>27</v>
      </c>
      <c r="G51" s="97" t="s">
        <v>28</v>
      </c>
      <c r="H51" s="98">
        <v>4.0519999999999996</v>
      </c>
      <c r="I51" s="98">
        <v>0.13100000000000001</v>
      </c>
      <c r="J51" s="98">
        <v>2.9260000000000002</v>
      </c>
      <c r="K51" s="98">
        <v>1.1160000000000001</v>
      </c>
      <c r="L51" s="98">
        <v>6.1040000000000001</v>
      </c>
      <c r="M51" s="98">
        <v>0</v>
      </c>
      <c r="N51" s="98">
        <v>3.9279999999999999</v>
      </c>
      <c r="O51" s="98">
        <v>2.8100497228504895</v>
      </c>
      <c r="P51" s="98">
        <v>0.57600000000000007</v>
      </c>
      <c r="Q51" s="98">
        <v>0.32900000000000001</v>
      </c>
      <c r="R51" s="98">
        <v>2.8</v>
      </c>
      <c r="S51" s="98">
        <v>0.42099999999999999</v>
      </c>
      <c r="T51" s="98">
        <v>0.56999999999999995</v>
      </c>
      <c r="U51" s="98">
        <v>3.2000000000000001E-2</v>
      </c>
      <c r="V51" s="98">
        <v>0</v>
      </c>
      <c r="W51" s="98">
        <v>7.0000000000000001E-3</v>
      </c>
      <c r="X51" s="98">
        <v>3.2000000000000001E-2</v>
      </c>
    </row>
    <row r="52" spans="1:24" hidden="1" x14ac:dyDescent="0.35">
      <c r="A52">
        <v>26</v>
      </c>
      <c r="B52">
        <v>4</v>
      </c>
      <c r="C52" s="20">
        <v>16</v>
      </c>
      <c r="D52" t="s">
        <v>148</v>
      </c>
      <c r="E52" t="s">
        <v>131</v>
      </c>
      <c r="F52" s="3" t="s">
        <v>27</v>
      </c>
      <c r="G52" s="3" t="s">
        <v>28</v>
      </c>
      <c r="H52" s="19">
        <v>0</v>
      </c>
      <c r="I52" s="19">
        <v>0</v>
      </c>
      <c r="J52" s="19">
        <v>7.0000000000000007E-2</v>
      </c>
      <c r="K52" s="19">
        <v>0</v>
      </c>
      <c r="L52" s="19">
        <v>0.11</v>
      </c>
      <c r="M52" s="19">
        <v>0</v>
      </c>
      <c r="N52" s="19">
        <v>0</v>
      </c>
      <c r="O52" s="19">
        <v>0.46252360715229845</v>
      </c>
      <c r="P52" s="19">
        <v>3.9E-2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0.247</v>
      </c>
      <c r="X52" s="19">
        <v>0</v>
      </c>
    </row>
    <row r="53" spans="1:24" hidden="1" x14ac:dyDescent="0.35">
      <c r="A53">
        <v>26</v>
      </c>
      <c r="B53">
        <v>5</v>
      </c>
      <c r="C53" s="20"/>
      <c r="E53" t="s">
        <v>132</v>
      </c>
      <c r="F53" s="3" t="s">
        <v>27</v>
      </c>
      <c r="G53" s="3" t="s">
        <v>28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2E-3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</row>
    <row r="54" spans="1:24" hidden="1" x14ac:dyDescent="0.35">
      <c r="A54">
        <v>26</v>
      </c>
      <c r="B54">
        <v>6</v>
      </c>
      <c r="C54" s="23"/>
      <c r="D54" s="24"/>
      <c r="E54" s="96" t="s">
        <v>76</v>
      </c>
      <c r="F54" s="97" t="s">
        <v>27</v>
      </c>
      <c r="G54" s="97" t="s">
        <v>28</v>
      </c>
      <c r="H54" s="98">
        <v>0</v>
      </c>
      <c r="I54" s="98">
        <v>0</v>
      </c>
      <c r="J54" s="98">
        <v>7.0000000000000007E-2</v>
      </c>
      <c r="K54" s="98">
        <v>0</v>
      </c>
      <c r="L54" s="98">
        <v>0.11</v>
      </c>
      <c r="M54" s="98">
        <v>0</v>
      </c>
      <c r="N54" s="98">
        <v>0</v>
      </c>
      <c r="O54" s="98">
        <v>0.46252360715229845</v>
      </c>
      <c r="P54" s="98">
        <v>4.1000000000000002E-2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8">
        <v>0</v>
      </c>
      <c r="W54" s="98">
        <v>0.247</v>
      </c>
      <c r="X54" s="98">
        <v>0</v>
      </c>
    </row>
    <row r="55" spans="1:24" hidden="1" x14ac:dyDescent="0.35">
      <c r="A55">
        <v>27</v>
      </c>
      <c r="B55">
        <v>4</v>
      </c>
      <c r="C55" s="20">
        <v>17</v>
      </c>
      <c r="D55" t="s">
        <v>149</v>
      </c>
      <c r="E55" t="s">
        <v>131</v>
      </c>
      <c r="F55" s="3" t="s">
        <v>27</v>
      </c>
      <c r="G55" s="3" t="s">
        <v>28</v>
      </c>
      <c r="H55" s="19">
        <v>4.6879999999999997</v>
      </c>
      <c r="I55" s="19">
        <v>0.1</v>
      </c>
      <c r="J55" s="19">
        <v>4.0200000000000005</v>
      </c>
      <c r="K55" s="19">
        <v>1.1820000000000002</v>
      </c>
      <c r="L55" s="19">
        <v>6.4669999999999996</v>
      </c>
      <c r="M55" s="19">
        <v>1.3720000000000001</v>
      </c>
      <c r="N55" s="19">
        <v>3.9279999999999999</v>
      </c>
      <c r="O55" s="19">
        <v>2.9701454492789514</v>
      </c>
      <c r="P55" s="19">
        <v>0.49700000000000005</v>
      </c>
      <c r="Q55" s="19">
        <v>0.376</v>
      </c>
      <c r="R55" s="19">
        <v>2.8809999999999998</v>
      </c>
      <c r="S55" s="19">
        <v>0.42099999999999999</v>
      </c>
      <c r="T55" s="19">
        <v>0.61099999999999999</v>
      </c>
      <c r="U55" s="19">
        <v>0.188</v>
      </c>
      <c r="V55" s="19">
        <v>0</v>
      </c>
      <c r="W55" s="19">
        <v>-0.23499999999999999</v>
      </c>
      <c r="X55" s="19">
        <v>4.1000000000000002E-2</v>
      </c>
    </row>
    <row r="56" spans="1:24" hidden="1" x14ac:dyDescent="0.35">
      <c r="A56">
        <v>27</v>
      </c>
      <c r="B56">
        <v>5</v>
      </c>
      <c r="C56" s="20"/>
      <c r="E56" t="s">
        <v>132</v>
      </c>
      <c r="F56" s="3" t="s">
        <v>27</v>
      </c>
      <c r="G56" s="3" t="s">
        <v>28</v>
      </c>
      <c r="H56" s="19">
        <v>0</v>
      </c>
      <c r="I56" s="19">
        <v>3.1E-2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3.7999999999999999E-2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</row>
    <row r="57" spans="1:24" hidden="1" x14ac:dyDescent="0.35">
      <c r="A57">
        <v>27</v>
      </c>
      <c r="B57">
        <v>6</v>
      </c>
      <c r="C57" s="23"/>
      <c r="D57" s="24"/>
      <c r="E57" s="96" t="s">
        <v>76</v>
      </c>
      <c r="F57" s="97" t="s">
        <v>27</v>
      </c>
      <c r="G57" s="97" t="s">
        <v>28</v>
      </c>
      <c r="H57" s="98">
        <v>4.6879999999999997</v>
      </c>
      <c r="I57" s="98">
        <v>0.13100000000000001</v>
      </c>
      <c r="J57" s="98">
        <v>4.0200000000000005</v>
      </c>
      <c r="K57" s="98">
        <v>1.1820000000000002</v>
      </c>
      <c r="L57" s="98">
        <v>6.4669999999999996</v>
      </c>
      <c r="M57" s="98">
        <v>1.3720000000000001</v>
      </c>
      <c r="N57" s="98">
        <v>3.9279999999999999</v>
      </c>
      <c r="O57" s="98">
        <v>2.9701454492789514</v>
      </c>
      <c r="P57" s="98">
        <v>0.53500000000000003</v>
      </c>
      <c r="Q57" s="98">
        <v>0.376</v>
      </c>
      <c r="R57" s="98">
        <v>2.8809999999999998</v>
      </c>
      <c r="S57" s="98">
        <v>0.42099999999999999</v>
      </c>
      <c r="T57" s="98">
        <v>0.61099999999999999</v>
      </c>
      <c r="U57" s="98">
        <v>0.188</v>
      </c>
      <c r="V57" s="98">
        <v>0</v>
      </c>
      <c r="W57" s="98">
        <v>-0.23499999999999999</v>
      </c>
      <c r="X57" s="98">
        <v>4.1000000000000002E-2</v>
      </c>
    </row>
    <row r="58" spans="1:24" hidden="1" x14ac:dyDescent="0.35">
      <c r="A58">
        <v>29</v>
      </c>
      <c r="B58">
        <v>4</v>
      </c>
      <c r="C58" s="20">
        <v>18</v>
      </c>
      <c r="D58" t="s">
        <v>150</v>
      </c>
      <c r="E58" t="s">
        <v>131</v>
      </c>
      <c r="F58" s="3" t="s">
        <v>27</v>
      </c>
      <c r="G58" s="3" t="s">
        <v>28</v>
      </c>
      <c r="H58" s="19">
        <v>61.139298442000005</v>
      </c>
      <c r="I58" s="19">
        <v>1.927</v>
      </c>
      <c r="J58" s="19">
        <v>54.859999999999992</v>
      </c>
      <c r="K58" s="19">
        <v>71.790000000000006</v>
      </c>
      <c r="L58" s="19">
        <v>103.10599999999999</v>
      </c>
      <c r="M58" s="19">
        <v>28.765000000000001</v>
      </c>
      <c r="N58" s="19">
        <v>190.14399999999998</v>
      </c>
      <c r="O58" s="19">
        <v>106.06611774743139</v>
      </c>
      <c r="P58" s="19">
        <v>53.86</v>
      </c>
      <c r="Q58" s="19">
        <v>33.596498066741724</v>
      </c>
      <c r="R58" s="19">
        <v>88.265000000000001</v>
      </c>
      <c r="S58" s="19">
        <v>28.637735575265708</v>
      </c>
      <c r="T58" s="19">
        <v>9.24</v>
      </c>
      <c r="U58" s="19">
        <v>4.3389999999999995</v>
      </c>
      <c r="V58" s="19">
        <v>8.807487642130452</v>
      </c>
      <c r="W58" s="19">
        <v>21.107999999999997</v>
      </c>
      <c r="X58" s="19">
        <v>15.571467098688704</v>
      </c>
    </row>
    <row r="59" spans="1:24" hidden="1" x14ac:dyDescent="0.35">
      <c r="A59">
        <v>29</v>
      </c>
      <c r="B59">
        <v>5</v>
      </c>
      <c r="C59" s="20"/>
      <c r="E59" t="s">
        <v>132</v>
      </c>
      <c r="F59" s="3" t="s">
        <v>27</v>
      </c>
      <c r="G59" s="3" t="s">
        <v>28</v>
      </c>
      <c r="H59" s="19">
        <v>0</v>
      </c>
      <c r="I59" s="19">
        <v>0.46899999999999997</v>
      </c>
      <c r="J59" s="19">
        <v>0</v>
      </c>
      <c r="K59" s="19">
        <v>0</v>
      </c>
      <c r="L59" s="19">
        <v>0</v>
      </c>
      <c r="M59" s="19">
        <v>0</v>
      </c>
      <c r="N59" s="19">
        <v>2.476</v>
      </c>
      <c r="O59" s="19">
        <v>0</v>
      </c>
      <c r="P59" s="19">
        <v>5.4329999999999998</v>
      </c>
      <c r="Q59" s="19">
        <v>0</v>
      </c>
      <c r="R59" s="19">
        <v>0.39900000000000002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</row>
    <row r="60" spans="1:24" hidden="1" x14ac:dyDescent="0.35">
      <c r="A60">
        <v>29</v>
      </c>
      <c r="B60">
        <v>6</v>
      </c>
      <c r="C60" s="23"/>
      <c r="D60" s="24"/>
      <c r="E60" s="96" t="s">
        <v>76</v>
      </c>
      <c r="F60" s="97" t="s">
        <v>27</v>
      </c>
      <c r="G60" s="97" t="s">
        <v>28</v>
      </c>
      <c r="H60" s="98">
        <v>61.139298442000005</v>
      </c>
      <c r="I60" s="98">
        <v>2.3959999999999999</v>
      </c>
      <c r="J60" s="98">
        <v>54.859999999999992</v>
      </c>
      <c r="K60" s="98">
        <v>71.790000000000006</v>
      </c>
      <c r="L60" s="98">
        <v>103.10599999999999</v>
      </c>
      <c r="M60" s="98">
        <v>28.765000000000001</v>
      </c>
      <c r="N60" s="98">
        <v>192.61999999999998</v>
      </c>
      <c r="O60" s="98">
        <v>106.06611774743139</v>
      </c>
      <c r="P60" s="98">
        <v>59.292999999999999</v>
      </c>
      <c r="Q60" s="98">
        <v>33.596498066741724</v>
      </c>
      <c r="R60" s="98">
        <v>88.664000000000001</v>
      </c>
      <c r="S60" s="98">
        <v>28.637735575265708</v>
      </c>
      <c r="T60" s="98">
        <v>9.24</v>
      </c>
      <c r="U60" s="98">
        <v>4.3389999999999995</v>
      </c>
      <c r="V60" s="98">
        <v>8.807487642130452</v>
      </c>
      <c r="W60" s="98">
        <v>21.107999999999997</v>
      </c>
      <c r="X60" s="98">
        <v>15.571467098688704</v>
      </c>
    </row>
    <row r="61" spans="1:24" hidden="1" x14ac:dyDescent="0.35">
      <c r="A61">
        <v>31</v>
      </c>
      <c r="B61">
        <v>4</v>
      </c>
      <c r="C61" s="20">
        <v>19</v>
      </c>
      <c r="D61" t="s">
        <v>151</v>
      </c>
      <c r="E61" t="s">
        <v>131</v>
      </c>
      <c r="F61" s="3" t="s">
        <v>27</v>
      </c>
      <c r="G61" s="3" t="s">
        <v>28</v>
      </c>
      <c r="H61" s="19">
        <v>0</v>
      </c>
      <c r="I61" s="19">
        <v>0</v>
      </c>
      <c r="J61" s="19">
        <v>3.5999999999999997E-2</v>
      </c>
      <c r="K61" s="19">
        <v>0</v>
      </c>
      <c r="L61" s="19">
        <v>0</v>
      </c>
      <c r="M61" s="19">
        <v>2E-3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</row>
    <row r="62" spans="1:24" hidden="1" x14ac:dyDescent="0.35">
      <c r="A62">
        <v>31</v>
      </c>
      <c r="B62">
        <v>5</v>
      </c>
      <c r="C62" s="20"/>
      <c r="E62" t="s">
        <v>132</v>
      </c>
      <c r="F62" s="3" t="s">
        <v>27</v>
      </c>
      <c r="G62" s="3" t="s">
        <v>28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</row>
    <row r="63" spans="1:24" hidden="1" x14ac:dyDescent="0.35">
      <c r="A63">
        <v>31</v>
      </c>
      <c r="B63">
        <v>6</v>
      </c>
      <c r="C63" s="23"/>
      <c r="D63" s="24"/>
      <c r="E63" s="96" t="s">
        <v>76</v>
      </c>
      <c r="F63" s="97" t="s">
        <v>27</v>
      </c>
      <c r="G63" s="97" t="s">
        <v>28</v>
      </c>
      <c r="H63" s="98">
        <v>0</v>
      </c>
      <c r="I63" s="98">
        <v>0</v>
      </c>
      <c r="J63" s="98">
        <v>3.5999999999999997E-2</v>
      </c>
      <c r="K63" s="98">
        <v>0</v>
      </c>
      <c r="L63" s="98">
        <v>0</v>
      </c>
      <c r="M63" s="98">
        <v>2E-3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8">
        <v>0</v>
      </c>
      <c r="W63" s="98">
        <v>0</v>
      </c>
      <c r="X63" s="98">
        <v>0</v>
      </c>
    </row>
    <row r="64" spans="1:24" hidden="1" x14ac:dyDescent="0.35">
      <c r="A64">
        <v>32</v>
      </c>
      <c r="B64">
        <v>4</v>
      </c>
      <c r="C64" s="20">
        <v>20</v>
      </c>
      <c r="D64" t="s">
        <v>152</v>
      </c>
      <c r="E64" t="s">
        <v>131</v>
      </c>
      <c r="F64" s="3" t="s">
        <v>27</v>
      </c>
      <c r="G64" s="3" t="s">
        <v>28</v>
      </c>
      <c r="H64" s="19">
        <v>1.7310000000000001</v>
      </c>
      <c r="I64" s="19">
        <v>0</v>
      </c>
      <c r="J64" s="19">
        <v>3.4430000000000001</v>
      </c>
      <c r="K64" s="19">
        <v>5.3780000000000001</v>
      </c>
      <c r="L64" s="19">
        <v>8.6340000000000003</v>
      </c>
      <c r="M64" s="19">
        <v>0</v>
      </c>
      <c r="N64" s="19">
        <v>0</v>
      </c>
      <c r="O64" s="19">
        <v>0</v>
      </c>
      <c r="P64" s="19">
        <v>0</v>
      </c>
      <c r="Q64" s="19">
        <v>0.66100000000000003</v>
      </c>
      <c r="R64" s="19">
        <v>1.4789999999999999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</row>
    <row r="65" spans="1:24" hidden="1" x14ac:dyDescent="0.35">
      <c r="A65">
        <v>32</v>
      </c>
      <c r="B65">
        <v>5</v>
      </c>
      <c r="C65" s="20"/>
      <c r="E65" t="s">
        <v>132</v>
      </c>
      <c r="F65" s="3" t="s">
        <v>27</v>
      </c>
      <c r="G65" s="3" t="s">
        <v>28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4.2000000000000003E-2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</row>
    <row r="66" spans="1:24" hidden="1" x14ac:dyDescent="0.35">
      <c r="A66">
        <v>32</v>
      </c>
      <c r="B66">
        <v>6</v>
      </c>
      <c r="C66" s="23"/>
      <c r="D66" s="24"/>
      <c r="E66" s="96" t="s">
        <v>76</v>
      </c>
      <c r="F66" s="97" t="s">
        <v>27</v>
      </c>
      <c r="G66" s="97" t="s">
        <v>28</v>
      </c>
      <c r="H66" s="98">
        <v>1.7310000000000001</v>
      </c>
      <c r="I66" s="98">
        <v>0</v>
      </c>
      <c r="J66" s="98">
        <v>3.4430000000000001</v>
      </c>
      <c r="K66" s="98">
        <v>5.3780000000000001</v>
      </c>
      <c r="L66" s="98">
        <v>8.6340000000000003</v>
      </c>
      <c r="M66" s="98">
        <v>0</v>
      </c>
      <c r="N66" s="98">
        <v>0</v>
      </c>
      <c r="O66" s="98">
        <v>0</v>
      </c>
      <c r="P66" s="98">
        <v>0</v>
      </c>
      <c r="Q66" s="98">
        <v>0.66100000000000003</v>
      </c>
      <c r="R66" s="98">
        <v>1.5209999999999999</v>
      </c>
      <c r="S66" s="98">
        <v>0</v>
      </c>
      <c r="T66" s="98">
        <v>0</v>
      </c>
      <c r="U66" s="98">
        <v>0</v>
      </c>
      <c r="V66" s="98">
        <v>0</v>
      </c>
      <c r="W66" s="98">
        <v>0</v>
      </c>
      <c r="X66" s="98">
        <v>0</v>
      </c>
    </row>
    <row r="67" spans="1:24" hidden="1" x14ac:dyDescent="0.35">
      <c r="A67">
        <v>34</v>
      </c>
      <c r="B67">
        <v>4</v>
      </c>
      <c r="C67" s="20">
        <v>21</v>
      </c>
      <c r="D67" t="s">
        <v>153</v>
      </c>
      <c r="E67" t="s">
        <v>131</v>
      </c>
      <c r="F67" s="3" t="s">
        <v>27</v>
      </c>
      <c r="G67" s="3" t="s">
        <v>28</v>
      </c>
      <c r="H67" s="19">
        <v>62.870298442000006</v>
      </c>
      <c r="I67" s="19">
        <v>1.927</v>
      </c>
      <c r="J67" s="19">
        <v>58.338999999999992</v>
      </c>
      <c r="K67" s="19">
        <v>77.168000000000006</v>
      </c>
      <c r="L67" s="19">
        <v>111.74</v>
      </c>
      <c r="M67" s="19">
        <v>28.766999999999999</v>
      </c>
      <c r="N67" s="19">
        <v>190.14399999999998</v>
      </c>
      <c r="O67" s="19">
        <v>106.06611774743139</v>
      </c>
      <c r="P67" s="19">
        <v>53.86</v>
      </c>
      <c r="Q67" s="19">
        <v>34.257498066741725</v>
      </c>
      <c r="R67" s="19">
        <v>89.744</v>
      </c>
      <c r="S67" s="19">
        <v>28.637735575265708</v>
      </c>
      <c r="T67" s="19">
        <v>9.24</v>
      </c>
      <c r="U67" s="19">
        <v>4.3389999999999995</v>
      </c>
      <c r="V67" s="19">
        <v>8.807487642130452</v>
      </c>
      <c r="W67" s="19">
        <v>21.107999999999997</v>
      </c>
      <c r="X67" s="19">
        <v>15.571467098688704</v>
      </c>
    </row>
    <row r="68" spans="1:24" hidden="1" x14ac:dyDescent="0.35">
      <c r="A68">
        <v>34</v>
      </c>
      <c r="B68">
        <v>5</v>
      </c>
      <c r="C68" s="20"/>
      <c r="E68" t="s">
        <v>132</v>
      </c>
      <c r="F68" s="3" t="s">
        <v>27</v>
      </c>
      <c r="G68" s="3" t="s">
        <v>28</v>
      </c>
      <c r="H68" s="19">
        <v>0</v>
      </c>
      <c r="I68" s="19">
        <v>0.46899999999999997</v>
      </c>
      <c r="J68" s="19">
        <v>0</v>
      </c>
      <c r="K68" s="19">
        <v>0</v>
      </c>
      <c r="L68" s="19">
        <v>0</v>
      </c>
      <c r="M68" s="19">
        <v>0</v>
      </c>
      <c r="N68" s="19">
        <v>2.476</v>
      </c>
      <c r="O68" s="19">
        <v>0</v>
      </c>
      <c r="P68" s="19">
        <v>5.4329999999999998</v>
      </c>
      <c r="Q68" s="19">
        <v>0</v>
      </c>
      <c r="R68" s="19">
        <v>0.441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</row>
    <row r="69" spans="1:24" hidden="1" x14ac:dyDescent="0.35">
      <c r="A69">
        <v>34</v>
      </c>
      <c r="B69">
        <v>6</v>
      </c>
      <c r="C69" s="23"/>
      <c r="D69" s="24"/>
      <c r="E69" s="96" t="s">
        <v>76</v>
      </c>
      <c r="F69" s="97" t="s">
        <v>27</v>
      </c>
      <c r="G69" s="97" t="s">
        <v>28</v>
      </c>
      <c r="H69" s="98">
        <v>62.870298442000006</v>
      </c>
      <c r="I69" s="98">
        <v>2.3959999999999999</v>
      </c>
      <c r="J69" s="98">
        <v>58.338999999999992</v>
      </c>
      <c r="K69" s="98">
        <v>77.168000000000006</v>
      </c>
      <c r="L69" s="98">
        <v>111.74</v>
      </c>
      <c r="M69" s="98">
        <v>28.766999999999999</v>
      </c>
      <c r="N69" s="98">
        <v>192.61999999999998</v>
      </c>
      <c r="O69" s="98">
        <v>106.06611774743139</v>
      </c>
      <c r="P69" s="98">
        <v>59.292999999999999</v>
      </c>
      <c r="Q69" s="98">
        <v>34.257498066741725</v>
      </c>
      <c r="R69" s="98">
        <v>90.185000000000002</v>
      </c>
      <c r="S69" s="98">
        <v>28.637735575265708</v>
      </c>
      <c r="T69" s="98">
        <v>9.24</v>
      </c>
      <c r="U69" s="98">
        <v>4.3389999999999995</v>
      </c>
      <c r="V69" s="98">
        <v>8.807487642130452</v>
      </c>
      <c r="W69" s="98">
        <v>21.107999999999997</v>
      </c>
      <c r="X69" s="98">
        <v>15.571467098688704</v>
      </c>
    </row>
    <row r="70" spans="1:24" hidden="1" x14ac:dyDescent="0.35">
      <c r="A70">
        <v>37</v>
      </c>
      <c r="B70">
        <v>4</v>
      </c>
      <c r="C70" s="20">
        <v>22</v>
      </c>
      <c r="D70" t="s">
        <v>154</v>
      </c>
      <c r="E70" t="s">
        <v>131</v>
      </c>
      <c r="F70" s="3" t="s">
        <v>27</v>
      </c>
      <c r="G70" s="3" t="s">
        <v>28</v>
      </c>
      <c r="H70" s="19">
        <v>8.3140000000000001</v>
      </c>
      <c r="I70" s="19">
        <v>0.35099999999999998</v>
      </c>
      <c r="J70" s="19">
        <v>22.369</v>
      </c>
      <c r="K70" s="19">
        <v>1.6739999999999999</v>
      </c>
      <c r="L70" s="19">
        <v>24.305</v>
      </c>
      <c r="M70" s="19">
        <v>11.151999999999999</v>
      </c>
      <c r="N70" s="19">
        <v>73.915999999999997</v>
      </c>
      <c r="O70" s="19">
        <v>37.183368879999996</v>
      </c>
      <c r="P70" s="19">
        <v>25.88797823479095</v>
      </c>
      <c r="Q70" s="19">
        <v>10.084</v>
      </c>
      <c r="R70" s="19">
        <v>22.649000000000001</v>
      </c>
      <c r="S70" s="19">
        <v>8.5410000000000004</v>
      </c>
      <c r="T70" s="19">
        <v>2.4350000000000001</v>
      </c>
      <c r="U70" s="19">
        <v>0.60899999999999999</v>
      </c>
      <c r="V70" s="19">
        <v>0.16864351</v>
      </c>
      <c r="W70" s="19">
        <v>1.349</v>
      </c>
      <c r="X70" s="19">
        <v>0.10578252999999976</v>
      </c>
    </row>
    <row r="71" spans="1:24" hidden="1" x14ac:dyDescent="0.35">
      <c r="A71">
        <v>37</v>
      </c>
      <c r="B71">
        <v>5</v>
      </c>
      <c r="C71" s="20"/>
      <c r="E71" t="s">
        <v>132</v>
      </c>
      <c r="F71" s="3" t="s">
        <v>27</v>
      </c>
      <c r="G71" s="3" t="s">
        <v>28</v>
      </c>
      <c r="H71" s="19">
        <v>0</v>
      </c>
      <c r="I71" s="19">
        <v>8.8999999999999996E-2</v>
      </c>
      <c r="J71" s="19">
        <v>0</v>
      </c>
      <c r="K71" s="19">
        <v>0</v>
      </c>
      <c r="L71" s="19">
        <v>0</v>
      </c>
      <c r="M71" s="19">
        <v>0</v>
      </c>
      <c r="N71" s="19">
        <v>2.0179999999999998</v>
      </c>
      <c r="O71" s="19">
        <v>0</v>
      </c>
      <c r="P71" s="19">
        <v>1.1122538102138022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</row>
    <row r="72" spans="1:24" hidden="1" x14ac:dyDescent="0.35">
      <c r="A72">
        <v>37</v>
      </c>
      <c r="B72">
        <v>6</v>
      </c>
      <c r="C72" s="23"/>
      <c r="D72" s="24"/>
      <c r="E72" s="96" t="s">
        <v>76</v>
      </c>
      <c r="F72" s="97" t="s">
        <v>27</v>
      </c>
      <c r="G72" s="97" t="s">
        <v>28</v>
      </c>
      <c r="H72" s="98">
        <v>8.3140000000000001</v>
      </c>
      <c r="I72" s="98">
        <v>0.43999999999999995</v>
      </c>
      <c r="J72" s="98">
        <v>22.369</v>
      </c>
      <c r="K72" s="98">
        <v>1.6739999999999999</v>
      </c>
      <c r="L72" s="98">
        <v>24.305</v>
      </c>
      <c r="M72" s="98">
        <v>11.151999999999999</v>
      </c>
      <c r="N72" s="98">
        <v>75.933999999999997</v>
      </c>
      <c r="O72" s="98">
        <v>37.183368879999996</v>
      </c>
      <c r="P72" s="98">
        <v>27.000232045004751</v>
      </c>
      <c r="Q72" s="98">
        <v>10.084</v>
      </c>
      <c r="R72" s="98">
        <v>22.649000000000001</v>
      </c>
      <c r="S72" s="98">
        <v>8.5410000000000004</v>
      </c>
      <c r="T72" s="98">
        <v>2.4350000000000001</v>
      </c>
      <c r="U72" s="98">
        <v>0.60899999999999999</v>
      </c>
      <c r="V72" s="98">
        <v>0.16864351</v>
      </c>
      <c r="W72" s="98">
        <v>1.349</v>
      </c>
      <c r="X72" s="98">
        <v>0.10578252999999976</v>
      </c>
    </row>
    <row r="73" spans="1:24" hidden="1" x14ac:dyDescent="0.35">
      <c r="A73">
        <v>40</v>
      </c>
      <c r="B73">
        <v>4</v>
      </c>
      <c r="C73" s="20">
        <v>23</v>
      </c>
      <c r="D73" t="s">
        <v>155</v>
      </c>
      <c r="E73" t="s">
        <v>131</v>
      </c>
      <c r="F73" s="3" t="s">
        <v>27</v>
      </c>
      <c r="G73" s="3" t="s">
        <v>28</v>
      </c>
      <c r="H73" s="19">
        <v>6.5</v>
      </c>
      <c r="I73" s="19">
        <v>0</v>
      </c>
      <c r="J73" s="19">
        <v>3.4630000000000001</v>
      </c>
      <c r="K73" s="19">
        <v>10.983000000000001</v>
      </c>
      <c r="L73" s="19">
        <v>6.42</v>
      </c>
      <c r="M73" s="19">
        <v>1.6990000000000001</v>
      </c>
      <c r="N73" s="19">
        <v>20.827999999999999</v>
      </c>
      <c r="O73" s="19">
        <v>5.4020896299999999</v>
      </c>
      <c r="P73" s="19">
        <v>3.9009999999999998</v>
      </c>
      <c r="Q73" s="19">
        <v>3.9060000000000001</v>
      </c>
      <c r="R73" s="19">
        <v>8.1470000000000002</v>
      </c>
      <c r="S73" s="19">
        <v>0.90600000000000003</v>
      </c>
      <c r="T73" s="19">
        <v>1.1120000000000001</v>
      </c>
      <c r="U73" s="19">
        <v>0.222</v>
      </c>
      <c r="V73" s="19">
        <v>2.0578891200000005</v>
      </c>
      <c r="W73" s="19">
        <v>0.248</v>
      </c>
      <c r="X73" s="19">
        <v>0.497</v>
      </c>
    </row>
    <row r="74" spans="1:24" hidden="1" x14ac:dyDescent="0.35">
      <c r="A74">
        <v>40</v>
      </c>
      <c r="B74">
        <v>5</v>
      </c>
      <c r="C74" s="20"/>
      <c r="E74" t="s">
        <v>132</v>
      </c>
      <c r="F74" s="3" t="s">
        <v>27</v>
      </c>
      <c r="G74" s="3" t="s">
        <v>28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0.28599999999999998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</row>
    <row r="75" spans="1:24" hidden="1" x14ac:dyDescent="0.35">
      <c r="A75">
        <v>40</v>
      </c>
      <c r="B75">
        <v>6</v>
      </c>
      <c r="C75" s="23"/>
      <c r="D75" s="24"/>
      <c r="E75" s="96" t="s">
        <v>76</v>
      </c>
      <c r="F75" s="97" t="s">
        <v>27</v>
      </c>
      <c r="G75" s="97" t="s">
        <v>28</v>
      </c>
      <c r="H75" s="98">
        <v>6.5</v>
      </c>
      <c r="I75" s="98">
        <v>0</v>
      </c>
      <c r="J75" s="98">
        <v>3.4630000000000001</v>
      </c>
      <c r="K75" s="98">
        <v>10.983000000000001</v>
      </c>
      <c r="L75" s="98">
        <v>6.42</v>
      </c>
      <c r="M75" s="98">
        <v>1.6990000000000001</v>
      </c>
      <c r="N75" s="98">
        <v>20.827999999999999</v>
      </c>
      <c r="O75" s="98">
        <v>5.4020896299999999</v>
      </c>
      <c r="P75" s="98">
        <v>4.1869999999999994</v>
      </c>
      <c r="Q75" s="98">
        <v>3.9060000000000001</v>
      </c>
      <c r="R75" s="98">
        <v>8.1470000000000002</v>
      </c>
      <c r="S75" s="98">
        <v>0.90600000000000003</v>
      </c>
      <c r="T75" s="98">
        <v>1.1120000000000001</v>
      </c>
      <c r="U75" s="98">
        <v>0.222</v>
      </c>
      <c r="V75" s="98">
        <v>2.0578891200000005</v>
      </c>
      <c r="W75" s="98">
        <v>0.248</v>
      </c>
      <c r="X75" s="98">
        <v>0.497</v>
      </c>
    </row>
    <row r="76" spans="1:24" hidden="1" x14ac:dyDescent="0.35">
      <c r="E76" s="21"/>
      <c r="F76" s="88"/>
      <c r="G76" s="88"/>
      <c r="H76" s="99"/>
      <c r="I76" s="99"/>
      <c r="J76" s="99"/>
      <c r="K76" s="99"/>
      <c r="L76" s="99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</row>
    <row r="77" spans="1:24" s="100" customFormat="1" ht="15" hidden="1" thickBot="1" x14ac:dyDescent="0.4">
      <c r="C77" s="101" t="s">
        <v>156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</row>
    <row r="78" spans="1:24" hidden="1" x14ac:dyDescent="0.35">
      <c r="A78">
        <v>43</v>
      </c>
      <c r="B78">
        <v>4</v>
      </c>
      <c r="C78" s="102">
        <v>24</v>
      </c>
      <c r="D78" s="103" t="s">
        <v>157</v>
      </c>
      <c r="E78" s="79" t="s">
        <v>131</v>
      </c>
      <c r="F78" s="104" t="s">
        <v>27</v>
      </c>
      <c r="G78" s="104" t="s">
        <v>28</v>
      </c>
      <c r="H78" s="105">
        <v>1.2749999999999999</v>
      </c>
      <c r="I78" s="105">
        <v>3.0000000000000001E-3</v>
      </c>
      <c r="J78" s="105">
        <v>0.99</v>
      </c>
      <c r="K78" s="105">
        <v>-3.0000000000000001E-3</v>
      </c>
      <c r="L78" s="105">
        <v>1.325</v>
      </c>
      <c r="M78" s="105">
        <v>0</v>
      </c>
      <c r="N78" s="105">
        <v>3.8679999999999999</v>
      </c>
      <c r="O78" s="105">
        <v>1.9551046099999996</v>
      </c>
      <c r="P78" s="105">
        <v>0.28399999999999997</v>
      </c>
      <c r="Q78" s="105">
        <v>0.19685540525</v>
      </c>
      <c r="R78" s="105">
        <v>0.35</v>
      </c>
      <c r="S78" s="105">
        <v>4.6529999999999996</v>
      </c>
      <c r="T78" s="105">
        <v>0</v>
      </c>
      <c r="U78" s="105">
        <v>0</v>
      </c>
      <c r="V78" s="105">
        <v>0.36</v>
      </c>
      <c r="W78" s="105">
        <v>0.23300000000000001</v>
      </c>
      <c r="X78" s="105">
        <v>5.0999999999999997E-2</v>
      </c>
    </row>
    <row r="79" spans="1:24" hidden="1" x14ac:dyDescent="0.35">
      <c r="A79">
        <v>44</v>
      </c>
      <c r="B79">
        <v>4</v>
      </c>
      <c r="C79" s="102">
        <v>25</v>
      </c>
      <c r="D79" s="103" t="s">
        <v>158</v>
      </c>
      <c r="E79" s="79" t="s">
        <v>131</v>
      </c>
      <c r="F79" s="104" t="s">
        <v>27</v>
      </c>
      <c r="G79" s="104" t="s">
        <v>28</v>
      </c>
      <c r="H79" s="105">
        <v>0</v>
      </c>
      <c r="I79" s="105">
        <v>3.0000000000000001E-3</v>
      </c>
      <c r="J79" s="105">
        <v>0.99</v>
      </c>
      <c r="K79" s="105">
        <v>0</v>
      </c>
      <c r="L79" s="105">
        <v>1.325</v>
      </c>
      <c r="M79" s="105">
        <v>0</v>
      </c>
      <c r="N79" s="105">
        <v>3.8679999999999999</v>
      </c>
      <c r="O79" s="105">
        <v>1.9551046099999996</v>
      </c>
      <c r="P79" s="105">
        <v>0.19700000000000001</v>
      </c>
      <c r="Q79" s="105">
        <v>0.19685540525</v>
      </c>
      <c r="R79" s="105">
        <v>0.35</v>
      </c>
      <c r="S79" s="105">
        <v>4.4089999999999998</v>
      </c>
      <c r="T79" s="105">
        <v>0</v>
      </c>
      <c r="U79" s="105">
        <v>0</v>
      </c>
      <c r="V79" s="105">
        <v>0.36</v>
      </c>
      <c r="W79" s="105">
        <v>0.16200000000000001</v>
      </c>
      <c r="X79" s="105">
        <v>3.9E-2</v>
      </c>
    </row>
    <row r="80" spans="1:24" hidden="1" x14ac:dyDescent="0.35">
      <c r="A80">
        <v>45</v>
      </c>
      <c r="B80">
        <v>4</v>
      </c>
      <c r="C80" s="102">
        <v>26</v>
      </c>
      <c r="D80" s="103" t="s">
        <v>159</v>
      </c>
      <c r="E80" s="79" t="s">
        <v>131</v>
      </c>
      <c r="F80" s="104" t="s">
        <v>27</v>
      </c>
      <c r="G80" s="104" t="s">
        <v>28</v>
      </c>
      <c r="H80" s="105">
        <v>1.2749999999999999</v>
      </c>
      <c r="I80" s="105">
        <v>0</v>
      </c>
      <c r="J80" s="105">
        <v>0</v>
      </c>
      <c r="K80" s="105">
        <v>-3.0000000000000001E-3</v>
      </c>
      <c r="L80" s="105">
        <v>0</v>
      </c>
      <c r="M80" s="105">
        <v>0</v>
      </c>
      <c r="N80" s="105">
        <v>0</v>
      </c>
      <c r="O80" s="105">
        <v>0</v>
      </c>
      <c r="P80" s="105">
        <v>8.6999999999999966E-2</v>
      </c>
      <c r="Q80" s="105">
        <v>0</v>
      </c>
      <c r="R80" s="105">
        <v>0</v>
      </c>
      <c r="S80" s="105">
        <v>0.24399999999999977</v>
      </c>
      <c r="T80" s="105">
        <v>0</v>
      </c>
      <c r="U80" s="105">
        <v>0</v>
      </c>
      <c r="V80" s="105">
        <v>0</v>
      </c>
      <c r="W80" s="105">
        <v>7.1000000000000008E-2</v>
      </c>
      <c r="X80" s="105">
        <v>1.1999999999999997E-2</v>
      </c>
    </row>
    <row r="81" spans="1:28" hidden="1" x14ac:dyDescent="0.35">
      <c r="A81">
        <v>47</v>
      </c>
      <c r="B81">
        <v>4</v>
      </c>
      <c r="C81" s="102">
        <v>27</v>
      </c>
      <c r="D81" s="103" t="s">
        <v>160</v>
      </c>
      <c r="E81" s="79" t="s">
        <v>131</v>
      </c>
      <c r="F81" s="104" t="s">
        <v>27</v>
      </c>
      <c r="G81" s="104" t="s">
        <v>28</v>
      </c>
      <c r="H81" s="105">
        <v>1.2110000000000001</v>
      </c>
      <c r="I81" s="105">
        <v>0.183</v>
      </c>
      <c r="J81" s="105">
        <v>0.68</v>
      </c>
      <c r="K81" s="105">
        <v>0</v>
      </c>
      <c r="L81" s="105">
        <v>3.7719999999999998</v>
      </c>
      <c r="M81" s="105">
        <v>0</v>
      </c>
      <c r="N81" s="105">
        <v>6.9249999999999998</v>
      </c>
      <c r="O81" s="105">
        <v>3.2037326343205899</v>
      </c>
      <c r="P81" s="105">
        <v>4.1269999999999998</v>
      </c>
      <c r="Q81" s="105">
        <v>3.3063959999999999</v>
      </c>
      <c r="R81" s="105">
        <v>4.9539999999999997</v>
      </c>
      <c r="S81" s="105">
        <v>1.004</v>
      </c>
      <c r="T81" s="105">
        <v>0.14699999999999999</v>
      </c>
      <c r="U81" s="105">
        <v>0</v>
      </c>
      <c r="V81" s="105">
        <v>0.31964695999999998</v>
      </c>
      <c r="W81" s="105">
        <v>1.4370000000000001</v>
      </c>
      <c r="X81" s="105">
        <v>0.49427748586370146</v>
      </c>
    </row>
    <row r="82" spans="1:28" hidden="1" x14ac:dyDescent="0.35">
      <c r="A82">
        <v>48</v>
      </c>
      <c r="B82">
        <v>4</v>
      </c>
      <c r="C82" s="102">
        <v>28</v>
      </c>
      <c r="D82" s="103" t="s">
        <v>161</v>
      </c>
      <c r="E82" s="79" t="s">
        <v>131</v>
      </c>
      <c r="F82" s="104" t="s">
        <v>27</v>
      </c>
      <c r="G82" s="104" t="s">
        <v>28</v>
      </c>
      <c r="H82" s="105">
        <v>0</v>
      </c>
      <c r="I82" s="105">
        <v>0.183</v>
      </c>
      <c r="J82" s="105">
        <v>0.68</v>
      </c>
      <c r="K82" s="105">
        <v>0</v>
      </c>
      <c r="L82" s="105">
        <v>3.7719999999999998</v>
      </c>
      <c r="M82" s="105">
        <v>0</v>
      </c>
      <c r="N82" s="105">
        <v>6.9249999999999998</v>
      </c>
      <c r="O82" s="105">
        <v>3.2037326343205899</v>
      </c>
      <c r="P82" s="105">
        <v>4.1269999999999998</v>
      </c>
      <c r="Q82" s="105">
        <v>1.431</v>
      </c>
      <c r="R82" s="105">
        <v>4.952</v>
      </c>
      <c r="S82" s="105">
        <v>0</v>
      </c>
      <c r="T82" s="105">
        <v>0.14699999999999999</v>
      </c>
      <c r="U82" s="105">
        <v>0</v>
      </c>
      <c r="V82" s="105">
        <v>0.31964695999999998</v>
      </c>
      <c r="W82" s="105">
        <v>1.204</v>
      </c>
      <c r="X82" s="105">
        <v>0.49427748586370146</v>
      </c>
    </row>
    <row r="83" spans="1:28" hidden="1" x14ac:dyDescent="0.35">
      <c r="A83">
        <v>49</v>
      </c>
      <c r="B83">
        <v>4</v>
      </c>
      <c r="C83" s="102">
        <v>29</v>
      </c>
      <c r="D83" s="103" t="s">
        <v>162</v>
      </c>
      <c r="E83" s="79" t="s">
        <v>131</v>
      </c>
      <c r="F83" s="104" t="s">
        <v>27</v>
      </c>
      <c r="G83" s="104" t="s">
        <v>28</v>
      </c>
      <c r="H83" s="105">
        <v>1.2110000000000001</v>
      </c>
      <c r="I83" s="105">
        <v>0</v>
      </c>
      <c r="J83" s="105">
        <v>0</v>
      </c>
      <c r="K83" s="105">
        <v>0</v>
      </c>
      <c r="L83" s="105">
        <v>0</v>
      </c>
      <c r="M83" s="105">
        <v>0</v>
      </c>
      <c r="N83" s="105">
        <v>0</v>
      </c>
      <c r="O83" s="105">
        <v>0</v>
      </c>
      <c r="P83" s="105">
        <v>0</v>
      </c>
      <c r="Q83" s="105">
        <v>1.8753959999999998</v>
      </c>
      <c r="R83" s="105">
        <v>1.9999999999997797E-3</v>
      </c>
      <c r="S83" s="105">
        <v>1.004</v>
      </c>
      <c r="T83" s="105">
        <v>0</v>
      </c>
      <c r="U83" s="105">
        <v>0</v>
      </c>
      <c r="V83" s="105">
        <v>0</v>
      </c>
      <c r="W83" s="105">
        <v>0.2330000000000001</v>
      </c>
      <c r="X83" s="105">
        <v>0</v>
      </c>
    </row>
    <row r="84" spans="1:28" ht="15" thickBot="1" x14ac:dyDescent="0.4"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8" ht="15" thickBot="1" x14ac:dyDescent="0.4">
      <c r="C85" s="101" t="s">
        <v>163</v>
      </c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8" ht="15.5" x14ac:dyDescent="0.35">
      <c r="A86">
        <v>52</v>
      </c>
      <c r="B86">
        <v>4</v>
      </c>
      <c r="C86" s="106">
        <v>30</v>
      </c>
      <c r="D86" s="107" t="s">
        <v>164</v>
      </c>
      <c r="E86" s="79" t="s">
        <v>131</v>
      </c>
      <c r="F86" s="108" t="s">
        <v>27</v>
      </c>
      <c r="G86" s="104" t="s">
        <v>28</v>
      </c>
      <c r="H86" s="105">
        <v>142.71529844200001</v>
      </c>
      <c r="I86" s="105">
        <v>5.4809999999999999</v>
      </c>
      <c r="J86" s="105">
        <v>118.717</v>
      </c>
      <c r="K86" s="105">
        <v>151.68199999999999</v>
      </c>
      <c r="L86" s="105">
        <v>224.512</v>
      </c>
      <c r="M86" s="105">
        <v>54.817999999999998</v>
      </c>
      <c r="N86" s="105">
        <v>403.20299999999997</v>
      </c>
      <c r="O86" s="105">
        <v>217.73771837071342</v>
      </c>
      <c r="P86" s="105">
        <v>119.33</v>
      </c>
      <c r="Q86" s="105">
        <v>68.994</v>
      </c>
      <c r="R86" s="105">
        <v>165.43</v>
      </c>
      <c r="S86" s="105">
        <v>59.578744358585041</v>
      </c>
      <c r="T86" s="105">
        <v>21.9</v>
      </c>
      <c r="U86" s="105">
        <v>8.8420000000000005</v>
      </c>
      <c r="V86" s="105">
        <v>17.300562844109052</v>
      </c>
      <c r="W86" s="105">
        <v>39.97</v>
      </c>
      <c r="X86" s="105">
        <v>28.386467098688705</v>
      </c>
      <c r="Z86" s="109">
        <f>SUM(H86:Y86)</f>
        <v>1848.5977911140963</v>
      </c>
    </row>
    <row r="87" spans="1:28" ht="15.5" x14ac:dyDescent="0.35">
      <c r="A87">
        <v>53</v>
      </c>
      <c r="B87">
        <v>4</v>
      </c>
      <c r="C87" s="106">
        <v>31</v>
      </c>
      <c r="D87" s="107" t="s">
        <v>165</v>
      </c>
      <c r="E87" s="79" t="s">
        <v>131</v>
      </c>
      <c r="F87" s="108" t="s">
        <v>27</v>
      </c>
      <c r="G87" s="104" t="s">
        <v>28</v>
      </c>
      <c r="H87" s="105">
        <v>155.48099999999999</v>
      </c>
      <c r="I87" s="105">
        <v>5.782</v>
      </c>
      <c r="J87" s="105">
        <v>97.537000000000006</v>
      </c>
      <c r="K87" s="105">
        <v>102.40900000000001</v>
      </c>
      <c r="L87" s="105">
        <v>195.56899999999999</v>
      </c>
      <c r="M87" s="105">
        <v>56.889000000000003</v>
      </c>
      <c r="N87" s="105">
        <v>297.01499999999999</v>
      </c>
      <c r="O87" s="105">
        <v>195.78062209111823</v>
      </c>
      <c r="P87" s="105">
        <v>80.56</v>
      </c>
      <c r="Q87" s="105">
        <v>54.731000000000002</v>
      </c>
      <c r="R87" s="105">
        <v>126.151</v>
      </c>
      <c r="S87" s="105">
        <v>57.915999999999997</v>
      </c>
      <c r="T87" s="105">
        <v>19.876000000000001</v>
      </c>
      <c r="U87" s="105">
        <v>8.3149999999999995</v>
      </c>
      <c r="V87" s="105">
        <v>10.651</v>
      </c>
      <c r="W87" s="105">
        <v>34.661000000000001</v>
      </c>
      <c r="X87" s="105">
        <v>23.433832559117199</v>
      </c>
      <c r="Z87" s="109">
        <f t="shared" ref="Z87:Z88" si="0">SUM(H87:Y87)</f>
        <v>1522.7574546502356</v>
      </c>
    </row>
    <row r="88" spans="1:28" ht="15.5" x14ac:dyDescent="0.35">
      <c r="A88">
        <v>54</v>
      </c>
      <c r="B88">
        <v>4</v>
      </c>
      <c r="C88" s="106">
        <v>32</v>
      </c>
      <c r="D88" s="107" t="s">
        <v>166</v>
      </c>
      <c r="E88" s="79" t="s">
        <v>131</v>
      </c>
      <c r="F88" s="108" t="s">
        <v>27</v>
      </c>
      <c r="G88" s="104" t="s">
        <v>28</v>
      </c>
      <c r="H88" s="105">
        <v>396.83100000000002</v>
      </c>
      <c r="I88" s="105">
        <v>13.702</v>
      </c>
      <c r="J88" s="105">
        <v>247.45599999999999</v>
      </c>
      <c r="K88" s="105">
        <v>261.68900000000002</v>
      </c>
      <c r="L88" s="105">
        <v>461.82100000000003</v>
      </c>
      <c r="M88" s="105">
        <v>141.26</v>
      </c>
      <c r="N88" s="105">
        <v>759.827</v>
      </c>
      <c r="O88" s="105">
        <v>495.83577058130334</v>
      </c>
      <c r="P88" s="105">
        <v>204.661</v>
      </c>
      <c r="Q88" s="105">
        <v>141.82499999999999</v>
      </c>
      <c r="R88" s="105">
        <v>320.92700000000002</v>
      </c>
      <c r="S88" s="105">
        <v>162.28200000000001</v>
      </c>
      <c r="T88" s="105">
        <v>50.816000000000003</v>
      </c>
      <c r="U88" s="105">
        <v>21.213999999999999</v>
      </c>
      <c r="V88" s="105">
        <v>27.850999999999999</v>
      </c>
      <c r="W88" s="105">
        <v>88.215000000000003</v>
      </c>
      <c r="X88" s="105">
        <v>61.49621596975544</v>
      </c>
      <c r="Z88" s="109">
        <f t="shared" si="0"/>
        <v>3857.7089865510588</v>
      </c>
    </row>
    <row r="89" spans="1:28" x14ac:dyDescent="0.35">
      <c r="AA89" s="69" t="s">
        <v>78</v>
      </c>
      <c r="AB89" s="69" t="s">
        <v>77</v>
      </c>
    </row>
    <row r="90" spans="1:28" x14ac:dyDescent="0.35">
      <c r="H90" s="34">
        <f>+H86/H87-1</f>
        <v>-8.2104575851711714E-2</v>
      </c>
      <c r="I90" s="34">
        <f t="shared" ref="I90:Z90" si="1">+I86/I87-1</f>
        <v>-5.2058111380145267E-2</v>
      </c>
      <c r="J90" s="34">
        <f t="shared" si="1"/>
        <v>0.21714836421050454</v>
      </c>
      <c r="K90" s="34">
        <f t="shared" si="1"/>
        <v>0.48113935298655375</v>
      </c>
      <c r="L90" s="34">
        <f t="shared" si="1"/>
        <v>0.1479938026987917</v>
      </c>
      <c r="M90" s="34">
        <f t="shared" si="1"/>
        <v>-3.6404225772996623E-2</v>
      </c>
      <c r="N90" s="34">
        <f t="shared" si="1"/>
        <v>0.35751729710620683</v>
      </c>
      <c r="O90" s="34">
        <f t="shared" si="1"/>
        <v>0.11215152983514454</v>
      </c>
      <c r="P90" s="34">
        <f t="shared" si="1"/>
        <v>0.48125620655412105</v>
      </c>
      <c r="Q90" s="34">
        <f t="shared" si="1"/>
        <v>0.26060185269773983</v>
      </c>
      <c r="R90" s="34">
        <f t="shared" si="1"/>
        <v>0.31136495152634547</v>
      </c>
      <c r="S90" s="34">
        <f t="shared" si="1"/>
        <v>2.8709585582309627E-2</v>
      </c>
      <c r="T90" s="34">
        <f t="shared" si="1"/>
        <v>0.10183135439726287</v>
      </c>
      <c r="U90" s="34">
        <f t="shared" si="1"/>
        <v>6.3379434756464459E-2</v>
      </c>
      <c r="V90" s="34">
        <f t="shared" si="1"/>
        <v>0.62431347705464768</v>
      </c>
      <c r="W90" s="34">
        <f t="shared" si="1"/>
        <v>0.15316926805343178</v>
      </c>
      <c r="X90" s="34">
        <f t="shared" si="1"/>
        <v>0.21134547782900448</v>
      </c>
      <c r="Y90" s="34"/>
      <c r="Z90" s="110">
        <f t="shared" si="1"/>
        <v>0.21398045727426984</v>
      </c>
      <c r="AA90" s="111">
        <f>_xlfn.PERCENTILE.INC($H90:$X90,0.1)</f>
        <v>-4.2665780015856081E-2</v>
      </c>
      <c r="AB90" s="111">
        <f>_xlfn.PERCENTILE.INC($H90:$X90,0.9)</f>
        <v>0.48118609441358068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E78C1-2A11-4754-AFC7-4CC90DCFFDAF}">
  <sheetPr>
    <tabColor rgb="FFFFC000"/>
  </sheetPr>
  <dimension ref="A1"/>
  <sheetViews>
    <sheetView workbookViewId="0">
      <selection activeCell="D23" sqref="D23"/>
    </sheetView>
  </sheetViews>
  <sheetFormatPr defaultRowHeight="14.5" x14ac:dyDescent="0.35"/>
  <cols>
    <col min="1" max="16384" width="8.7265625" style="186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786C-728C-438D-9AAA-1AE6DB011716}">
  <sheetPr>
    <tabColor rgb="FFFFC000"/>
  </sheetPr>
  <dimension ref="A1:N69"/>
  <sheetViews>
    <sheetView tabSelected="1" zoomScale="70" zoomScaleNormal="70" workbookViewId="0">
      <selection activeCell="B1" sqref="B1"/>
    </sheetView>
  </sheetViews>
  <sheetFormatPr defaultRowHeight="14.5" x14ac:dyDescent="0.35"/>
  <cols>
    <col min="1" max="1" width="10.08984375" customWidth="1"/>
    <col min="2" max="2" width="30.26953125" customWidth="1"/>
    <col min="8" max="8" width="10.08984375" customWidth="1"/>
    <col min="9" max="9" width="11.453125" style="175" customWidth="1"/>
  </cols>
  <sheetData>
    <row r="1" spans="2:14" x14ac:dyDescent="0.35">
      <c r="C1" s="119" t="s">
        <v>171</v>
      </c>
      <c r="D1" s="21" t="s">
        <v>170</v>
      </c>
      <c r="F1" s="21" t="s">
        <v>75</v>
      </c>
    </row>
    <row r="2" spans="2:14" x14ac:dyDescent="0.35">
      <c r="C2" s="37" t="s">
        <v>81</v>
      </c>
      <c r="D2" s="37" t="s">
        <v>82</v>
      </c>
      <c r="F2" s="37" t="s">
        <v>81</v>
      </c>
      <c r="G2" s="37" t="s">
        <v>82</v>
      </c>
    </row>
    <row r="3" spans="2:14" x14ac:dyDescent="0.35">
      <c r="B3" s="78" t="s">
        <v>79</v>
      </c>
      <c r="C3" s="69" t="s">
        <v>77</v>
      </c>
      <c r="D3" s="69" t="s">
        <v>78</v>
      </c>
      <c r="F3" s="69" t="s">
        <v>77</v>
      </c>
      <c r="G3" s="69" t="s">
        <v>78</v>
      </c>
    </row>
    <row r="4" spans="2:14" x14ac:dyDescent="0.35">
      <c r="B4" s="79" t="s">
        <v>26</v>
      </c>
      <c r="C4" s="80">
        <f>+'Table 4C Wholesale 2023'!Z499</f>
        <v>0.37008921799006717</v>
      </c>
      <c r="D4" s="80">
        <f>+'Table 4C Wholesale 2023'!AA499</f>
        <v>-0.16093680005957361</v>
      </c>
      <c r="F4" s="120">
        <f>+'Table 4C Wholesale 2023'!Z505</f>
        <v>0.22571458153679586</v>
      </c>
      <c r="G4" s="120">
        <f>+'Table 4C Wholesale 2023'!AA505</f>
        <v>-0.11971773861233323</v>
      </c>
    </row>
    <row r="5" spans="2:14" x14ac:dyDescent="0.35">
      <c r="B5" s="79" t="s">
        <v>29</v>
      </c>
      <c r="C5" s="80">
        <f>+'Table 4C Wholesale 2023'!Z500</f>
        <v>0.21307782644886192</v>
      </c>
      <c r="D5" s="80">
        <f>+'Table 4C Wholesale 2023'!AA500</f>
        <v>0</v>
      </c>
      <c r="F5" s="120">
        <f>+'Table 4C Wholesale 2023'!Z506</f>
        <v>0.14415942071061283</v>
      </c>
      <c r="G5" s="120">
        <f>+'Table 4C Wholesale 2023'!AA506</f>
        <v>-8.4866671408616867E-3</v>
      </c>
    </row>
    <row r="6" spans="2:14" x14ac:dyDescent="0.35">
      <c r="B6" s="79" t="s">
        <v>31</v>
      </c>
      <c r="C6" s="80">
        <f>+'Table 4C Wholesale 2023'!Z501</f>
        <v>0.27228493402138831</v>
      </c>
      <c r="D6" s="80">
        <f>+'Table 4C Wholesale 2023'!AA501</f>
        <v>-9.7595032175061491E-2</v>
      </c>
      <c r="F6" s="120">
        <f>+'Table 4C Wholesale 2023'!Z507</f>
        <v>0.1423521723677165</v>
      </c>
      <c r="G6" s="120">
        <f>+'Table 4C Wholesale 2023'!AA507</f>
        <v>-5.259854714553687E-2</v>
      </c>
    </row>
    <row r="7" spans="2:14" x14ac:dyDescent="0.35">
      <c r="B7" s="79" t="s">
        <v>33</v>
      </c>
      <c r="C7" s="138">
        <v>0</v>
      </c>
      <c r="D7" s="80">
        <f>+'Table 4C Wholesale 2023'!AA502</f>
        <v>-0.60482222587532153</v>
      </c>
      <c r="F7" s="120"/>
      <c r="G7" s="120">
        <f>+'Table 4C Wholesale 2023'!AA508</f>
        <v>-0.46039316920861822</v>
      </c>
      <c r="I7" s="176" t="s">
        <v>126</v>
      </c>
      <c r="J7" s="137"/>
      <c r="K7" s="137"/>
      <c r="L7" s="137"/>
      <c r="M7" s="137"/>
      <c r="N7" s="137"/>
    </row>
    <row r="8" spans="2:14" x14ac:dyDescent="0.35">
      <c r="B8" s="117" t="s">
        <v>168</v>
      </c>
      <c r="C8" s="118">
        <f>+'Table 2C Retail 2023 '!AB90</f>
        <v>0.48118609441358068</v>
      </c>
      <c r="D8" s="118">
        <f>+'Table 2C Retail 2023 '!AA90</f>
        <v>-4.2665780015856081E-2</v>
      </c>
    </row>
    <row r="10" spans="2:14" x14ac:dyDescent="0.35">
      <c r="B10" s="71" t="s">
        <v>83</v>
      </c>
      <c r="C10" s="73" t="s">
        <v>100</v>
      </c>
      <c r="D10" s="73" t="s">
        <v>101</v>
      </c>
      <c r="E10" s="73" t="s">
        <v>102</v>
      </c>
      <c r="F10" s="73" t="s">
        <v>103</v>
      </c>
      <c r="G10" s="73" t="s">
        <v>104</v>
      </c>
      <c r="H10" s="73" t="s">
        <v>125</v>
      </c>
    </row>
    <row r="12" spans="2:14" x14ac:dyDescent="0.35">
      <c r="B12" s="21" t="s">
        <v>105</v>
      </c>
    </row>
    <row r="13" spans="2:14" x14ac:dyDescent="0.35">
      <c r="B13" s="115" t="s">
        <v>84</v>
      </c>
      <c r="C13" s="79"/>
      <c r="D13" s="79"/>
      <c r="E13" s="79"/>
      <c r="F13" s="79"/>
      <c r="G13" s="79"/>
    </row>
    <row r="14" spans="2:14" x14ac:dyDescent="0.35">
      <c r="B14" s="116" t="s">
        <v>92</v>
      </c>
      <c r="C14" s="112">
        <f ca="1">+[1]InpS!N305</f>
        <v>106.98237181893023</v>
      </c>
      <c r="D14" s="112">
        <f ca="1">+[1]InpS!O305</f>
        <v>85.762358737599456</v>
      </c>
      <c r="E14" s="112">
        <f ca="1">+[1]InpS!P305</f>
        <v>68.406876077577522</v>
      </c>
      <c r="F14" s="112">
        <f ca="1">+[1]InpS!Q305</f>
        <v>34.176210226090745</v>
      </c>
      <c r="G14" s="112">
        <f ca="1">+[1]InpS!R305</f>
        <v>33.261974345496121</v>
      </c>
    </row>
    <row r="15" spans="2:14" x14ac:dyDescent="0.35">
      <c r="B15" s="116" t="s">
        <v>93</v>
      </c>
      <c r="C15" s="112">
        <f ca="1">+[1]InpS!N306</f>
        <v>325.52816138744203</v>
      </c>
      <c r="D15" s="112">
        <f ca="1">+[1]InpS!O306</f>
        <v>235.6394133226861</v>
      </c>
      <c r="E15" s="112">
        <f ca="1">+[1]InpS!P306</f>
        <v>241.1738185024744</v>
      </c>
      <c r="F15" s="112">
        <f ca="1">+[1]InpS!Q306</f>
        <v>216.76877585649521</v>
      </c>
      <c r="G15" s="112">
        <f ca="1">+[1]InpS!R306</f>
        <v>194.95616279570103</v>
      </c>
    </row>
    <row r="16" spans="2:14" x14ac:dyDescent="0.35">
      <c r="B16" s="116" t="s">
        <v>94</v>
      </c>
      <c r="C16" s="112">
        <f ca="1">+[1]InpS!N307</f>
        <v>444.7260160981171</v>
      </c>
      <c r="D16" s="112">
        <f ca="1">+[1]InpS!O307</f>
        <v>419.11183179765214</v>
      </c>
      <c r="E16" s="112">
        <f ca="1">+[1]InpS!P307</f>
        <v>409.69590106169602</v>
      </c>
      <c r="F16" s="112">
        <f ca="1">+[1]InpS!Q307</f>
        <v>385.48993785835148</v>
      </c>
      <c r="G16" s="112">
        <f ca="1">+[1]InpS!R307</f>
        <v>429.75755508049303</v>
      </c>
    </row>
    <row r="17" spans="2:7" x14ac:dyDescent="0.35">
      <c r="B17" s="116" t="s">
        <v>95</v>
      </c>
      <c r="C17" s="112">
        <f ca="1">+[1]InpS!N308</f>
        <v>18.713107047078186</v>
      </c>
      <c r="D17" s="112">
        <f ca="1">+[1]InpS!O308</f>
        <v>18.68212586379531</v>
      </c>
      <c r="E17" s="112">
        <f ca="1">+[1]InpS!P308</f>
        <v>18.697723399522133</v>
      </c>
      <c r="F17" s="112">
        <f ca="1">+[1]InpS!Q308</f>
        <v>18.85560297648491</v>
      </c>
      <c r="G17" s="112">
        <f ca="1">+[1]InpS!R308</f>
        <v>18.970291171540079</v>
      </c>
    </row>
    <row r="18" spans="2:7" x14ac:dyDescent="0.35">
      <c r="B18" s="116"/>
      <c r="C18" s="79"/>
      <c r="D18" s="79"/>
      <c r="E18" s="79"/>
      <c r="F18" s="79"/>
      <c r="G18" s="79"/>
    </row>
    <row r="19" spans="2:7" x14ac:dyDescent="0.35">
      <c r="B19" s="115" t="s">
        <v>85</v>
      </c>
      <c r="C19" s="79"/>
      <c r="D19" s="79"/>
      <c r="E19" s="79"/>
      <c r="F19" s="79"/>
      <c r="G19" s="79"/>
    </row>
    <row r="20" spans="2:7" x14ac:dyDescent="0.35">
      <c r="B20" s="116" t="s">
        <v>96</v>
      </c>
      <c r="C20" s="112">
        <f ca="1">+[1]InpS!N315</f>
        <v>101.10556997445921</v>
      </c>
      <c r="D20" s="112">
        <f ca="1">+[1]InpS!O315</f>
        <v>120.60220940956137</v>
      </c>
      <c r="E20" s="112">
        <f ca="1">+[1]InpS!P315</f>
        <v>120.56664431612893</v>
      </c>
      <c r="F20" s="112">
        <f ca="1">+[1]InpS!Q315</f>
        <v>120.80146493650631</v>
      </c>
      <c r="G20" s="112">
        <f ca="1">+[1]InpS!R315</f>
        <v>142.86685957412828</v>
      </c>
    </row>
    <row r="21" spans="2:7" x14ac:dyDescent="0.35">
      <c r="B21" s="116" t="s">
        <v>97</v>
      </c>
      <c r="C21" s="112">
        <f ca="1">+[1]InpS!N316</f>
        <v>156.04058996201985</v>
      </c>
      <c r="D21" s="112">
        <f ca="1">+[1]InpS!O316</f>
        <v>154.40727227253922</v>
      </c>
      <c r="E21" s="112">
        <f ca="1">+[1]InpS!P316</f>
        <v>157.11826848823648</v>
      </c>
      <c r="F21" s="112">
        <f ca="1">+[1]InpS!Q316</f>
        <v>159.5193733680147</v>
      </c>
      <c r="G21" s="112">
        <f ca="1">+[1]InpS!R316</f>
        <v>161.42157008143795</v>
      </c>
    </row>
    <row r="22" spans="2:7" x14ac:dyDescent="0.35">
      <c r="B22" s="116" t="s">
        <v>98</v>
      </c>
      <c r="C22" s="112">
        <f ca="1">+[1]InpS!N317</f>
        <v>122.54604720783222</v>
      </c>
      <c r="D22" s="112">
        <f ca="1">+[1]InpS!O317</f>
        <v>122.18121257993732</v>
      </c>
      <c r="E22" s="112">
        <f ca="1">+[1]InpS!P317</f>
        <v>122.25284341261784</v>
      </c>
      <c r="F22" s="112">
        <f ca="1">+[1]InpS!Q317</f>
        <v>125.50579648408534</v>
      </c>
      <c r="G22" s="112">
        <f ca="1">+[1]InpS!R317</f>
        <v>126.20913711806637</v>
      </c>
    </row>
    <row r="23" spans="2:7" x14ac:dyDescent="0.35">
      <c r="B23" s="116" t="s">
        <v>99</v>
      </c>
      <c r="C23" s="112">
        <f ca="1">+[1]InpS!N318</f>
        <v>13.761596234034343</v>
      </c>
      <c r="D23" s="112">
        <f ca="1">+[1]InpS!O318</f>
        <v>13.495807103452236</v>
      </c>
      <c r="E23" s="112">
        <f ca="1">+[1]InpS!P318</f>
        <v>13.505712050326878</v>
      </c>
      <c r="F23" s="112">
        <f ca="1">+[1]InpS!Q318</f>
        <v>13.605970761048823</v>
      </c>
      <c r="G23" s="112">
        <f ca="1">+[1]InpS!R318</f>
        <v>13.678801527335793</v>
      </c>
    </row>
    <row r="24" spans="2:7" x14ac:dyDescent="0.35">
      <c r="B24" s="116"/>
      <c r="C24" s="79"/>
      <c r="D24" s="79"/>
      <c r="E24" s="79"/>
      <c r="F24" s="79"/>
      <c r="G24" s="79"/>
    </row>
    <row r="25" spans="2:7" x14ac:dyDescent="0.35">
      <c r="B25" s="115" t="s">
        <v>86</v>
      </c>
      <c r="C25" s="79"/>
      <c r="D25" s="79"/>
      <c r="E25" s="79"/>
      <c r="F25" s="79"/>
      <c r="G25" s="79"/>
    </row>
    <row r="26" spans="2:7" x14ac:dyDescent="0.35">
      <c r="B26" s="116" t="s">
        <v>87</v>
      </c>
      <c r="C26" s="76">
        <f ca="1">+C14+C20</f>
        <v>208.08794179338946</v>
      </c>
      <c r="D26" s="76">
        <f t="shared" ref="D26:G26" ca="1" si="0">+D14+D20</f>
        <v>206.36456814716081</v>
      </c>
      <c r="E26" s="76">
        <f t="shared" ca="1" si="0"/>
        <v>188.97352039370645</v>
      </c>
      <c r="F26" s="76">
        <f t="shared" ca="1" si="0"/>
        <v>154.97767516259705</v>
      </c>
      <c r="G26" s="76">
        <f t="shared" ca="1" si="0"/>
        <v>176.12883391962441</v>
      </c>
    </row>
    <row r="27" spans="2:7" x14ac:dyDescent="0.35">
      <c r="B27" s="116" t="s">
        <v>88</v>
      </c>
      <c r="C27" s="76">
        <f t="shared" ref="C27:G29" ca="1" si="1">+C15+C21</f>
        <v>481.56875134946188</v>
      </c>
      <c r="D27" s="76">
        <f t="shared" ca="1" si="1"/>
        <v>390.04668559522531</v>
      </c>
      <c r="E27" s="76">
        <f t="shared" ca="1" si="1"/>
        <v>398.29208699071091</v>
      </c>
      <c r="F27" s="76">
        <f t="shared" ca="1" si="1"/>
        <v>376.28814922450988</v>
      </c>
      <c r="G27" s="76">
        <f t="shared" ca="1" si="1"/>
        <v>356.37773287713901</v>
      </c>
    </row>
    <row r="28" spans="2:7" x14ac:dyDescent="0.35">
      <c r="B28" s="116" t="s">
        <v>89</v>
      </c>
      <c r="C28" s="76">
        <f t="shared" ca="1" si="1"/>
        <v>567.27206330594936</v>
      </c>
      <c r="D28" s="76">
        <f t="shared" ca="1" si="1"/>
        <v>541.29304437758947</v>
      </c>
      <c r="E28" s="76">
        <f t="shared" ca="1" si="1"/>
        <v>531.9487444743138</v>
      </c>
      <c r="F28" s="76">
        <f t="shared" ca="1" si="1"/>
        <v>510.99573434243683</v>
      </c>
      <c r="G28" s="76">
        <f t="shared" ca="1" si="1"/>
        <v>555.96669219855937</v>
      </c>
    </row>
    <row r="29" spans="2:7" x14ac:dyDescent="0.35">
      <c r="B29" s="116" t="s">
        <v>90</v>
      </c>
      <c r="C29" s="76">
        <f t="shared" ca="1" si="1"/>
        <v>32.474703281112525</v>
      </c>
      <c r="D29" s="76">
        <f t="shared" ca="1" si="1"/>
        <v>32.177932967247543</v>
      </c>
      <c r="E29" s="76">
        <f t="shared" ca="1" si="1"/>
        <v>32.20343544984901</v>
      </c>
      <c r="F29" s="76">
        <f t="shared" ca="1" si="1"/>
        <v>32.461573737533733</v>
      </c>
      <c r="G29" s="76">
        <f t="shared" ca="1" si="1"/>
        <v>32.649092698875876</v>
      </c>
    </row>
    <row r="31" spans="2:7" x14ac:dyDescent="0.35">
      <c r="B31" s="21" t="s">
        <v>168</v>
      </c>
    </row>
    <row r="32" spans="2:7" x14ac:dyDescent="0.35">
      <c r="B32" s="79" t="s">
        <v>169</v>
      </c>
      <c r="C32" s="112">
        <f>+'[1]RORE high'!C$46</f>
        <v>67.762386088553413</v>
      </c>
      <c r="D32" s="112">
        <f>+'[1]RORE high'!D$46</f>
        <v>69.474685005207618</v>
      </c>
      <c r="E32" s="112">
        <f>+'[1]RORE high'!E$46</f>
        <v>73.670902931931749</v>
      </c>
      <c r="F32" s="112">
        <f>+'[1]RORE high'!F$46</f>
        <v>75.504692744832226</v>
      </c>
      <c r="G32" s="112">
        <f>+'[1]RORE high'!G$46</f>
        <v>79.932543434065849</v>
      </c>
    </row>
    <row r="34" spans="2:9" x14ac:dyDescent="0.35">
      <c r="B34" s="72" t="s">
        <v>91</v>
      </c>
      <c r="C34" s="33">
        <v>0.25</v>
      </c>
      <c r="D34" s="33">
        <v>0.25</v>
      </c>
      <c r="E34" s="33">
        <v>0.25</v>
      </c>
      <c r="F34" s="33">
        <v>0.25</v>
      </c>
      <c r="G34" s="33">
        <v>0.25</v>
      </c>
    </row>
    <row r="36" spans="2:9" ht="15.5" x14ac:dyDescent="0.35">
      <c r="B36" s="82" t="s">
        <v>116</v>
      </c>
    </row>
    <row r="37" spans="2:9" x14ac:dyDescent="0.35">
      <c r="B37" s="71" t="s">
        <v>106</v>
      </c>
    </row>
    <row r="38" spans="2:9" x14ac:dyDescent="0.35">
      <c r="B38" t="s">
        <v>26</v>
      </c>
      <c r="C38" s="83">
        <f t="shared" ref="C38:G41" ca="1" si="2">+C26*$D4*(1-C$34)</f>
        <v>-25.116755612408184</v>
      </c>
      <c r="D38" s="83">
        <f t="shared" ca="1" si="2"/>
        <v>-24.908739932459909</v>
      </c>
      <c r="E38" s="83">
        <f t="shared" ca="1" si="2"/>
        <v>-22.809595251116768</v>
      </c>
      <c r="F38" s="83">
        <f t="shared" ca="1" si="2"/>
        <v>-18.706208341005322</v>
      </c>
      <c r="G38" s="83">
        <f t="shared" ca="1" si="2"/>
        <v>-21.259208196936331</v>
      </c>
    </row>
    <row r="39" spans="2:9" x14ac:dyDescent="0.35">
      <c r="B39" t="s">
        <v>29</v>
      </c>
      <c r="C39" s="83">
        <f t="shared" ca="1" si="2"/>
        <v>0</v>
      </c>
      <c r="D39" s="83">
        <f t="shared" ca="1" si="2"/>
        <v>0</v>
      </c>
      <c r="E39" s="83">
        <f t="shared" ca="1" si="2"/>
        <v>0</v>
      </c>
      <c r="F39" s="83">
        <f t="shared" ca="1" si="2"/>
        <v>0</v>
      </c>
      <c r="G39" s="83">
        <f t="shared" ca="1" si="2"/>
        <v>0</v>
      </c>
    </row>
    <row r="40" spans="2:9" x14ac:dyDescent="0.35">
      <c r="B40" t="s">
        <v>31</v>
      </c>
      <c r="C40" s="83">
        <f t="shared" ca="1" si="2"/>
        <v>-41.522201452768236</v>
      </c>
      <c r="D40" s="83">
        <f t="shared" ca="1" si="2"/>
        <v>-39.620634061625871</v>
      </c>
      <c r="E40" s="83">
        <f t="shared" ca="1" si="2"/>
        <v>-38.936666124340661</v>
      </c>
      <c r="F40" s="83">
        <f t="shared" ca="1" si="2"/>
        <v>-37.402983850851975</v>
      </c>
      <c r="G40" s="83">
        <f t="shared" ca="1" si="2"/>
        <v>-40.694690410035683</v>
      </c>
    </row>
    <row r="41" spans="2:9" x14ac:dyDescent="0.35">
      <c r="B41" t="s">
        <v>33</v>
      </c>
      <c r="C41" s="83">
        <f t="shared" ca="1" si="2"/>
        <v>-14.731066742342314</v>
      </c>
      <c r="D41" s="83">
        <f t="shared" ca="1" si="2"/>
        <v>-14.596446780988163</v>
      </c>
      <c r="E41" s="83">
        <f t="shared" ca="1" si="2"/>
        <v>-14.608015132207438</v>
      </c>
      <c r="F41" s="83">
        <f t="shared" ca="1" si="2"/>
        <v>-14.725110962513273</v>
      </c>
      <c r="G41" s="83">
        <f t="shared" ca="1" si="2"/>
        <v>-14.81017268920786</v>
      </c>
    </row>
    <row r="42" spans="2:9" ht="15" thickBot="1" x14ac:dyDescent="0.4"/>
    <row r="43" spans="2:9" ht="15.5" x14ac:dyDescent="0.35">
      <c r="B43" s="75" t="s">
        <v>116</v>
      </c>
    </row>
    <row r="44" spans="2:9" ht="15.5" x14ac:dyDescent="0.35">
      <c r="B44" s="77" t="s">
        <v>121</v>
      </c>
      <c r="C44" s="113">
        <f ca="1">-C38-C39</f>
        <v>25.116755612408184</v>
      </c>
      <c r="D44" s="113">
        <f ca="1">-D38-D39</f>
        <v>24.908739932459909</v>
      </c>
      <c r="E44" s="113">
        <f ca="1">-E38-E39</f>
        <v>22.809595251116768</v>
      </c>
      <c r="F44" s="113">
        <f ca="1">-F38-F39</f>
        <v>18.706208341005322</v>
      </c>
      <c r="G44" s="113">
        <f ca="1">-G38-G39</f>
        <v>21.259208196936331</v>
      </c>
      <c r="H44" s="76">
        <f t="shared" ref="H44:H47" ca="1" si="3">AVERAGE(C44:G44)</f>
        <v>22.560101466785301</v>
      </c>
      <c r="I44" s="177" t="s">
        <v>117</v>
      </c>
    </row>
    <row r="45" spans="2:9" ht="15.5" x14ac:dyDescent="0.35">
      <c r="B45" s="77" t="s">
        <v>122</v>
      </c>
      <c r="C45" s="113">
        <f ca="1">-C40</f>
        <v>41.522201452768236</v>
      </c>
      <c r="D45" s="113">
        <f t="shared" ref="D45:G45" ca="1" si="4">-D40</f>
        <v>39.620634061625871</v>
      </c>
      <c r="E45" s="113">
        <f t="shared" ca="1" si="4"/>
        <v>38.936666124340661</v>
      </c>
      <c r="F45" s="113">
        <f t="shared" ca="1" si="4"/>
        <v>37.402983850851975</v>
      </c>
      <c r="G45" s="113">
        <f t="shared" ca="1" si="4"/>
        <v>40.694690410035683</v>
      </c>
      <c r="H45" s="76">
        <f t="shared" ca="1" si="3"/>
        <v>39.635435179924485</v>
      </c>
      <c r="I45" s="177" t="s">
        <v>118</v>
      </c>
    </row>
    <row r="46" spans="2:9" ht="15.5" x14ac:dyDescent="0.35">
      <c r="B46" s="77" t="s">
        <v>123</v>
      </c>
      <c r="C46" s="114">
        <f>-C32*$D8*(1-C$34)</f>
        <v>2.1683512936527944</v>
      </c>
      <c r="D46" s="114">
        <f>-D32*$D8*(1-D$34)</f>
        <v>2.2231437203273123</v>
      </c>
      <c r="E46" s="114">
        <f>-E32*$D8*(1-E$34)</f>
        <v>2.357419903547465</v>
      </c>
      <c r="F46" s="114">
        <f>-F32*$D8*(1-F$34)</f>
        <v>2.4160999581118623</v>
      </c>
      <c r="G46" s="114">
        <f>-G32*$D8*(1-G$34)</f>
        <v>2.5577882356992863</v>
      </c>
      <c r="H46" s="76">
        <f>AVERAGE(C46:G46)</f>
        <v>2.344560622267744</v>
      </c>
      <c r="I46" s="177" t="s">
        <v>119</v>
      </c>
    </row>
    <row r="47" spans="2:9" ht="15.5" x14ac:dyDescent="0.35">
      <c r="B47" s="77" t="s">
        <v>124</v>
      </c>
      <c r="C47" s="113">
        <f ca="1">-C41</f>
        <v>14.731066742342314</v>
      </c>
      <c r="D47" s="113">
        <f t="shared" ref="D47:G47" ca="1" si="5">-D41</f>
        <v>14.596446780988163</v>
      </c>
      <c r="E47" s="113">
        <f t="shared" ca="1" si="5"/>
        <v>14.608015132207438</v>
      </c>
      <c r="F47" s="113">
        <f t="shared" ca="1" si="5"/>
        <v>14.725110962513273</v>
      </c>
      <c r="G47" s="113">
        <f t="shared" ca="1" si="5"/>
        <v>14.81017268920786</v>
      </c>
      <c r="H47" s="76">
        <f t="shared" ca="1" si="3"/>
        <v>14.69416246145181</v>
      </c>
      <c r="I47" s="177" t="s">
        <v>120</v>
      </c>
    </row>
    <row r="48" spans="2:9" x14ac:dyDescent="0.35">
      <c r="B48" s="81"/>
      <c r="C48" s="81"/>
      <c r="D48" s="81"/>
      <c r="E48" s="81"/>
      <c r="F48" s="81"/>
      <c r="G48" s="81"/>
      <c r="H48" s="81"/>
      <c r="I48" s="178"/>
    </row>
    <row r="49" spans="1:9" ht="15.5" x14ac:dyDescent="0.35">
      <c r="B49" s="77" t="s">
        <v>174</v>
      </c>
      <c r="C49" s="84">
        <f ca="1">SUMPRODUCT(C26:C29,$G4:$G7)*(1-C34)</f>
        <v>-55.340662088240656</v>
      </c>
      <c r="D49" s="84">
        <f ca="1">SUMPRODUCT(D26:D29,$G4:$G7)*(1-D34)</f>
        <v>-53.476068052463418</v>
      </c>
      <c r="E49" s="84">
        <f ca="1">SUMPRODUCT(E26:E29,$G4:$G7)*(1-E34)</f>
        <v>-51.607220780758468</v>
      </c>
      <c r="F49" s="84">
        <f ca="1">SUMPRODUCT(F26:F29,$G4:$G7)*(1-F34)</f>
        <v>-47.677296833912621</v>
      </c>
      <c r="G49" s="84">
        <f ca="1">SUMPRODUCT(G26:G29,$G4:$G7)*(1-G34)</f>
        <v>-51.288498320252543</v>
      </c>
      <c r="H49" s="81"/>
      <c r="I49" s="178"/>
    </row>
    <row r="50" spans="1:9" x14ac:dyDescent="0.35">
      <c r="B50" s="81"/>
      <c r="C50" s="81"/>
      <c r="D50" s="81"/>
      <c r="E50" s="81"/>
      <c r="F50" s="81"/>
      <c r="G50" s="81"/>
      <c r="H50" s="81"/>
      <c r="I50" s="178"/>
    </row>
    <row r="51" spans="1:9" ht="15.5" x14ac:dyDescent="0.35">
      <c r="B51" s="77" t="s">
        <v>172</v>
      </c>
      <c r="C51" s="185">
        <f ca="1">-C49-SUM(C44,C45,C47)</f>
        <v>-26.029361719278064</v>
      </c>
      <c r="D51" s="185">
        <f t="shared" ref="D51:G51" ca="1" si="6">-D49-SUM(D44,D45,D47)</f>
        <v>-25.649752722610515</v>
      </c>
      <c r="E51" s="185">
        <f t="shared" ca="1" si="6"/>
        <v>-24.747055726906396</v>
      </c>
      <c r="F51" s="185">
        <f t="shared" ca="1" si="6"/>
        <v>-23.157006320457953</v>
      </c>
      <c r="G51" s="185">
        <f t="shared" ca="1" si="6"/>
        <v>-25.475572975927335</v>
      </c>
      <c r="H51" s="76">
        <f t="shared" ref="H51" ca="1" si="7">AVERAGE(C51:G51)</f>
        <v>-25.011749893036054</v>
      </c>
      <c r="I51" s="177" t="s">
        <v>173</v>
      </c>
    </row>
    <row r="52" spans="1:9" x14ac:dyDescent="0.35">
      <c r="D52" s="81"/>
      <c r="E52" s="81"/>
      <c r="F52" s="81"/>
      <c r="G52" s="81"/>
      <c r="H52" s="81"/>
    </row>
    <row r="53" spans="1:9" x14ac:dyDescent="0.35">
      <c r="A53" s="81"/>
      <c r="B53" s="81"/>
      <c r="C53" s="81"/>
      <c r="D53" s="81"/>
      <c r="E53" s="81"/>
      <c r="F53" s="81"/>
      <c r="G53" s="81"/>
      <c r="H53" s="81"/>
    </row>
    <row r="54" spans="1:9" ht="15.5" x14ac:dyDescent="0.35">
      <c r="A54" s="81"/>
      <c r="B54" s="82" t="s">
        <v>115</v>
      </c>
      <c r="C54" s="81"/>
      <c r="D54" s="81"/>
      <c r="E54" s="81"/>
      <c r="F54" s="81"/>
      <c r="G54" s="81"/>
      <c r="H54" s="81"/>
    </row>
    <row r="55" spans="1:9" x14ac:dyDescent="0.35">
      <c r="A55" s="81"/>
      <c r="B55" s="71" t="s">
        <v>106</v>
      </c>
      <c r="H55" s="81"/>
    </row>
    <row r="56" spans="1:9" x14ac:dyDescent="0.35">
      <c r="A56" s="81"/>
      <c r="B56" t="s">
        <v>26</v>
      </c>
      <c r="C56" s="74">
        <f t="shared" ref="C56:G59" ca="1" si="8">+C26*$C4*(1-C$34)</f>
        <v>57.758327738608592</v>
      </c>
      <c r="D56" s="74">
        <f t="shared" ca="1" si="8"/>
        <v>57.279976234830499</v>
      </c>
      <c r="E56" s="74">
        <f t="shared" ca="1" si="8"/>
        <v>52.452796787502621</v>
      </c>
      <c r="F56" s="74">
        <f t="shared" ca="1" si="8"/>
        <v>43.016674955133148</v>
      </c>
      <c r="G56" s="74">
        <f t="shared" ca="1" si="8"/>
        <v>48.887536808112166</v>
      </c>
      <c r="H56" s="81"/>
    </row>
    <row r="57" spans="1:9" x14ac:dyDescent="0.35">
      <c r="A57" s="81"/>
      <c r="B57" t="s">
        <v>29</v>
      </c>
      <c r="C57" s="74">
        <f t="shared" ca="1" si="8"/>
        <v>76.958717117426829</v>
      </c>
      <c r="D57" s="74">
        <f t="shared" ca="1" si="8"/>
        <v>62.332724985159921</v>
      </c>
      <c r="E57" s="74">
        <f t="shared" ca="1" si="8"/>
        <v>63.650409140821282</v>
      </c>
      <c r="F57" s="74">
        <f t="shared" ca="1" si="8"/>
        <v>60.133995716417687</v>
      </c>
      <c r="G57" s="74">
        <f t="shared" ca="1" si="8"/>
        <v>56.952144537175428</v>
      </c>
      <c r="H57" s="81"/>
    </row>
    <row r="58" spans="1:9" x14ac:dyDescent="0.35">
      <c r="A58" s="81"/>
      <c r="B58" t="s">
        <v>31</v>
      </c>
      <c r="C58" s="74">
        <f t="shared" ca="1" si="8"/>
        <v>115.84472724707794</v>
      </c>
      <c r="D58" s="74">
        <f t="shared" ca="1" si="8"/>
        <v>110.53945565594127</v>
      </c>
      <c r="E58" s="74">
        <f t="shared" ca="1" si="8"/>
        <v>108.63122159396167</v>
      </c>
      <c r="F58" s="74">
        <f t="shared" ca="1" si="8"/>
        <v>104.35232985798098</v>
      </c>
      <c r="G58" s="74">
        <f t="shared" ca="1" si="8"/>
        <v>113.53601557753068</v>
      </c>
      <c r="H58" s="81"/>
    </row>
    <row r="59" spans="1:9" x14ac:dyDescent="0.35">
      <c r="A59" s="81"/>
      <c r="B59" t="s">
        <v>33</v>
      </c>
      <c r="C59" s="74">
        <f t="shared" ca="1" si="8"/>
        <v>0</v>
      </c>
      <c r="D59" s="74">
        <f t="shared" ca="1" si="8"/>
        <v>0</v>
      </c>
      <c r="E59" s="74">
        <f t="shared" ca="1" si="8"/>
        <v>0</v>
      </c>
      <c r="F59" s="74">
        <f t="shared" ca="1" si="8"/>
        <v>0</v>
      </c>
      <c r="G59" s="74">
        <f t="shared" ca="1" si="8"/>
        <v>0</v>
      </c>
      <c r="H59" s="81"/>
    </row>
    <row r="60" spans="1:9" ht="15" thickBot="1" x14ac:dyDescent="0.4"/>
    <row r="61" spans="1:9" ht="15.5" x14ac:dyDescent="0.35">
      <c r="B61" s="75" t="s">
        <v>115</v>
      </c>
    </row>
    <row r="62" spans="1:9" ht="15.5" x14ac:dyDescent="0.35">
      <c r="B62" s="77" t="s">
        <v>107</v>
      </c>
      <c r="C62" s="185">
        <f ca="1">-C56-C57</f>
        <v>-134.71704485603541</v>
      </c>
      <c r="D62" s="185">
        <f t="shared" ref="D62:G62" ca="1" si="9">-D56-D57</f>
        <v>-119.61270121999041</v>
      </c>
      <c r="E62" s="185">
        <f t="shared" ca="1" si="9"/>
        <v>-116.1032059283239</v>
      </c>
      <c r="F62" s="185">
        <f t="shared" ca="1" si="9"/>
        <v>-103.15067067155084</v>
      </c>
      <c r="G62" s="185">
        <f t="shared" ca="1" si="9"/>
        <v>-105.8396813452876</v>
      </c>
      <c r="H62" s="76">
        <f ca="1">AVERAGE(C62:G62)</f>
        <v>-115.88466080423764</v>
      </c>
      <c r="I62" s="177" t="s">
        <v>111</v>
      </c>
    </row>
    <row r="63" spans="1:9" ht="15.5" x14ac:dyDescent="0.35">
      <c r="B63" s="77" t="s">
        <v>108</v>
      </c>
      <c r="C63" s="185">
        <f ca="1">-C58-C59</f>
        <v>-115.84472724707794</v>
      </c>
      <c r="D63" s="185">
        <f t="shared" ref="D63:G63" ca="1" si="10">-D58-D59</f>
        <v>-110.53945565594127</v>
      </c>
      <c r="E63" s="185">
        <f t="shared" ca="1" si="10"/>
        <v>-108.63122159396167</v>
      </c>
      <c r="F63" s="185">
        <f t="shared" ca="1" si="10"/>
        <v>-104.35232985798098</v>
      </c>
      <c r="G63" s="185">
        <f t="shared" ca="1" si="10"/>
        <v>-113.53601557753068</v>
      </c>
      <c r="H63" s="76">
        <f t="shared" ref="H63:H65" ca="1" si="11">AVERAGE(C63:G63)</f>
        <v>-110.58074998649849</v>
      </c>
      <c r="I63" s="177" t="s">
        <v>112</v>
      </c>
    </row>
    <row r="64" spans="1:9" ht="15.5" x14ac:dyDescent="0.35">
      <c r="B64" s="77" t="s">
        <v>109</v>
      </c>
      <c r="C64" s="185">
        <f>-C32*$C8*(1-C$34)</f>
        <v>-24.454738432572125</v>
      </c>
      <c r="D64" s="185">
        <f>-D32*$C8*(1-D$34)</f>
        <v>-25.072689253702208</v>
      </c>
      <c r="E64" s="185">
        <f>-E32*$C8*(1-E$34)</f>
        <v>-26.587060540303682</v>
      </c>
      <c r="F64" s="185">
        <f>-F32*$C8*(1-F$34)</f>
        <v>-27.24885615883743</v>
      </c>
      <c r="G64" s="185">
        <f>-G32*$C8*(1-G$34)</f>
        <v>-28.846821293686538</v>
      </c>
      <c r="H64" s="76">
        <f t="shared" si="11"/>
        <v>-26.442033135820395</v>
      </c>
      <c r="I64" s="177" t="s">
        <v>113</v>
      </c>
    </row>
    <row r="65" spans="2:9" ht="15.5" x14ac:dyDescent="0.35">
      <c r="B65" s="77" t="s">
        <v>110</v>
      </c>
      <c r="C65" s="185">
        <f ca="1">+C59</f>
        <v>0</v>
      </c>
      <c r="D65" s="185">
        <f ca="1">+D59</f>
        <v>0</v>
      </c>
      <c r="E65" s="185">
        <f ca="1">+E59</f>
        <v>0</v>
      </c>
      <c r="F65" s="185">
        <f ca="1">+F59</f>
        <v>0</v>
      </c>
      <c r="G65" s="185">
        <f ca="1">+G59</f>
        <v>0</v>
      </c>
      <c r="H65" s="76">
        <f t="shared" ca="1" si="11"/>
        <v>0</v>
      </c>
      <c r="I65" s="177" t="s">
        <v>114</v>
      </c>
    </row>
    <row r="67" spans="2:9" ht="15.5" x14ac:dyDescent="0.35">
      <c r="B67" s="77" t="s">
        <v>174</v>
      </c>
      <c r="C67" s="84">
        <f ca="1">SUMPRODUCT(C26:C29,$F4:$F7)*(1-C34)</f>
        <v>147.85767410005371</v>
      </c>
      <c r="D67" s="84">
        <f t="shared" ref="D67:G67" ca="1" si="12">SUMPRODUCT(D26:D29,$F4:$F7)*(1-D34)</f>
        <v>134.89697785765864</v>
      </c>
      <c r="E67" s="84">
        <f t="shared" ca="1" si="12"/>
        <v>131.8467712317003</v>
      </c>
      <c r="F67" s="84">
        <f t="shared" ca="1" si="12"/>
        <v>121.47566667272062</v>
      </c>
      <c r="G67" s="84">
        <f t="shared" ca="1" si="12"/>
        <v>127.70483997676517</v>
      </c>
      <c r="H67" s="81"/>
      <c r="I67" s="178"/>
    </row>
    <row r="68" spans="2:9" x14ac:dyDescent="0.35">
      <c r="B68" s="81"/>
      <c r="C68" s="81"/>
      <c r="D68" s="81"/>
      <c r="E68" s="81"/>
      <c r="F68" s="81"/>
      <c r="G68" s="81"/>
      <c r="H68" s="81"/>
      <c r="I68" s="178"/>
    </row>
    <row r="69" spans="2:9" ht="15.5" x14ac:dyDescent="0.35">
      <c r="B69" s="77" t="s">
        <v>172</v>
      </c>
      <c r="C69" s="185">
        <f ca="1">-C67-SUM(C62,C63,C65)</f>
        <v>102.70409800305964</v>
      </c>
      <c r="D69" s="185">
        <f t="shared" ref="D69:G69" ca="1" si="13">-D67-SUM(D62,D63,D65)</f>
        <v>95.255179018273026</v>
      </c>
      <c r="E69" s="185">
        <f t="shared" ca="1" si="13"/>
        <v>92.887656290585255</v>
      </c>
      <c r="F69" s="185">
        <f t="shared" ca="1" si="13"/>
        <v>86.027333856811197</v>
      </c>
      <c r="G69" s="185">
        <f t="shared" ca="1" si="13"/>
        <v>91.670856946053121</v>
      </c>
      <c r="H69" s="76">
        <f t="shared" ref="H69" ca="1" si="14">AVERAGE(C69:G69)</f>
        <v>93.709024822956451</v>
      </c>
      <c r="I69" s="177" t="s">
        <v>173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2DEC-6D53-4067-BE34-56EF5979AFAE}">
  <sheetPr>
    <tabColor rgb="FFFFC000"/>
  </sheetPr>
  <dimension ref="B2:J22"/>
  <sheetViews>
    <sheetView workbookViewId="0">
      <selection activeCell="C15" sqref="C15"/>
    </sheetView>
  </sheetViews>
  <sheetFormatPr defaultRowHeight="14.5" x14ac:dyDescent="0.35"/>
  <cols>
    <col min="2" max="2" width="27.54296875" customWidth="1"/>
    <col min="3" max="3" width="8.81640625" bestFit="1" customWidth="1"/>
    <col min="4" max="7" width="9.08984375" bestFit="1" customWidth="1"/>
    <col min="9" max="9" width="17" customWidth="1"/>
  </cols>
  <sheetData>
    <row r="2" spans="2:10" x14ac:dyDescent="0.35">
      <c r="B2" s="71" t="s">
        <v>188</v>
      </c>
      <c r="C2" s="73" t="s">
        <v>100</v>
      </c>
      <c r="D2" s="73" t="s">
        <v>101</v>
      </c>
      <c r="E2" s="73" t="s">
        <v>102</v>
      </c>
      <c r="F2" s="73" t="s">
        <v>103</v>
      </c>
      <c r="G2" s="73" t="s">
        <v>104</v>
      </c>
    </row>
    <row r="3" spans="2:10" x14ac:dyDescent="0.35">
      <c r="B3" s="72"/>
      <c r="C3" s="72"/>
      <c r="D3" s="72"/>
      <c r="E3" s="72"/>
      <c r="F3" s="72"/>
      <c r="G3" s="72"/>
      <c r="H3" s="72"/>
      <c r="I3" s="72"/>
      <c r="J3" s="72"/>
    </row>
    <row r="4" spans="2:10" x14ac:dyDescent="0.35">
      <c r="B4" s="72" t="s">
        <v>91</v>
      </c>
      <c r="C4" s="157">
        <v>0.25</v>
      </c>
      <c r="D4" s="157">
        <v>0.25</v>
      </c>
      <c r="E4" s="157">
        <v>0.25</v>
      </c>
      <c r="F4" s="157">
        <v>0.25</v>
      </c>
      <c r="G4" s="157">
        <v>0.25</v>
      </c>
      <c r="H4" s="72"/>
      <c r="I4" s="72"/>
      <c r="J4" s="72"/>
    </row>
    <row r="5" spans="2:10" x14ac:dyDescent="0.35">
      <c r="B5" s="72"/>
      <c r="C5" s="157"/>
      <c r="D5" s="157"/>
      <c r="E5" s="157"/>
      <c r="F5" s="157"/>
      <c r="G5" s="157"/>
      <c r="H5" s="72"/>
      <c r="I5" s="72"/>
      <c r="J5" s="72"/>
    </row>
    <row r="6" spans="2:10" ht="15" thickBot="1" x14ac:dyDescent="0.4">
      <c r="B6" s="71" t="s">
        <v>198</v>
      </c>
      <c r="C6" s="72"/>
      <c r="D6" s="72"/>
      <c r="E6" s="72"/>
      <c r="F6" s="72"/>
      <c r="G6" s="72"/>
      <c r="H6" s="72"/>
      <c r="I6" s="72"/>
      <c r="J6" s="72"/>
    </row>
    <row r="7" spans="2:10" x14ac:dyDescent="0.35">
      <c r="B7" s="143" t="s">
        <v>189</v>
      </c>
      <c r="C7" s="144"/>
      <c r="D7" s="144"/>
      <c r="E7" s="144"/>
      <c r="F7" s="144"/>
      <c r="G7" s="144"/>
      <c r="H7" s="144"/>
      <c r="I7" s="145"/>
      <c r="J7" s="146"/>
    </row>
    <row r="8" spans="2:10" x14ac:dyDescent="0.35">
      <c r="B8" s="147" t="s">
        <v>199</v>
      </c>
      <c r="C8" s="162">
        <f>+[2]RR24!G$8</f>
        <v>2638.900705683654</v>
      </c>
      <c r="D8" s="162">
        <f>+[2]RR24!H$8</f>
        <v>2638.900705683654</v>
      </c>
      <c r="E8" s="162">
        <f>+[2]RR24!I$8</f>
        <v>2638.900705683654</v>
      </c>
      <c r="F8" s="162">
        <f>+[2]RR24!J$8</f>
        <v>2638.900705683654</v>
      </c>
      <c r="G8" s="162">
        <f>+[2]RR24!K$8</f>
        <v>2638.900705683654</v>
      </c>
      <c r="H8" s="158"/>
      <c r="I8" s="156" t="s">
        <v>197</v>
      </c>
      <c r="J8" s="148"/>
    </row>
    <row r="9" spans="2:10" x14ac:dyDescent="0.35">
      <c r="B9" s="147" t="s">
        <v>190</v>
      </c>
      <c r="C9" s="155">
        <f>+'[1]RORE low'!C$65</f>
        <v>1.8447680157946289E-2</v>
      </c>
      <c r="D9" s="155">
        <f>+'[1]RORE low'!D$65</f>
        <v>2.0052099109468813E-2</v>
      </c>
      <c r="E9" s="155">
        <f>+'[1]RORE low'!E$65</f>
        <v>1.9954863998099537E-2</v>
      </c>
      <c r="F9" s="155">
        <f>+'[1]RORE low'!F$65</f>
        <v>2.0088505880982988E-2</v>
      </c>
      <c r="G9" s="155">
        <f>+'[1]RORE low'!G$65</f>
        <v>1.9864147497003382E-2</v>
      </c>
      <c r="H9" s="158"/>
      <c r="I9" s="158" t="str">
        <f>+'[3]CPI Inflation '!$A$12</f>
        <v>Pr. {&lt;1.0%}</v>
      </c>
      <c r="J9" s="150">
        <f>+'[3]CPI Inflation '!$N$12</f>
        <v>0.35</v>
      </c>
    </row>
    <row r="10" spans="2:10" x14ac:dyDescent="0.35">
      <c r="B10" s="147" t="s">
        <v>191</v>
      </c>
      <c r="C10" s="155">
        <v>0.02</v>
      </c>
      <c r="D10" s="155">
        <v>0.02</v>
      </c>
      <c r="E10" s="155">
        <v>0.02</v>
      </c>
      <c r="F10" s="155">
        <v>0.02</v>
      </c>
      <c r="G10" s="155">
        <v>0.02</v>
      </c>
      <c r="H10" s="158"/>
      <c r="I10" s="158" t="str">
        <f>+'[3]CPI Inflation '!$A$17</f>
        <v>Pr. {&gt;3.0%}</v>
      </c>
      <c r="J10" s="150">
        <f>+'[3]CPI Inflation '!$N$17</f>
        <v>0.28999999999999998</v>
      </c>
    </row>
    <row r="11" spans="2:10" x14ac:dyDescent="0.35">
      <c r="B11" s="147" t="s">
        <v>192</v>
      </c>
      <c r="C11" s="155">
        <f>+C9-C10</f>
        <v>-1.5523198420537114E-3</v>
      </c>
      <c r="D11" s="155">
        <f t="shared" ref="D11:G11" si="0">+D9-D10</f>
        <v>5.2099109468812382E-5</v>
      </c>
      <c r="E11" s="155">
        <f t="shared" si="0"/>
        <v>-4.5136001900463601E-5</v>
      </c>
      <c r="F11" s="155">
        <f t="shared" si="0"/>
        <v>8.850588098298709E-5</v>
      </c>
      <c r="G11" s="155">
        <f t="shared" si="0"/>
        <v>-1.3585250299661886E-4</v>
      </c>
      <c r="H11" s="158"/>
      <c r="I11" s="158" t="s">
        <v>193</v>
      </c>
      <c r="J11" s="151">
        <v>0.02</v>
      </c>
    </row>
    <row r="12" spans="2:10" x14ac:dyDescent="0.35">
      <c r="B12" s="147" t="s">
        <v>203</v>
      </c>
      <c r="C12" s="155">
        <f>+C11-$J11</f>
        <v>-2.1552319842053712E-2</v>
      </c>
      <c r="D12" s="155">
        <f t="shared" ref="D12:G12" si="1">+D11-$J11</f>
        <v>-1.9947900890531188E-2</v>
      </c>
      <c r="E12" s="155">
        <f t="shared" si="1"/>
        <v>-2.0045136001900464E-2</v>
      </c>
      <c r="F12" s="155">
        <f t="shared" si="1"/>
        <v>-1.9911494119017013E-2</v>
      </c>
      <c r="G12" s="155">
        <f t="shared" si="1"/>
        <v>-2.0135852502996619E-2</v>
      </c>
      <c r="H12" s="158"/>
      <c r="I12" s="158"/>
      <c r="J12" s="148"/>
    </row>
    <row r="13" spans="2:10" x14ac:dyDescent="0.35">
      <c r="B13" s="147" t="s">
        <v>204</v>
      </c>
      <c r="C13" s="155">
        <f>+C11+$J11</f>
        <v>1.8447680157946289E-2</v>
      </c>
      <c r="D13" s="155">
        <f t="shared" ref="D13:G13" si="2">+D11+$J11</f>
        <v>2.0052099109468813E-2</v>
      </c>
      <c r="E13" s="155">
        <f t="shared" si="2"/>
        <v>1.9954863998099537E-2</v>
      </c>
      <c r="F13" s="155">
        <f t="shared" si="2"/>
        <v>2.0088505880982988E-2</v>
      </c>
      <c r="G13" s="155">
        <f t="shared" si="2"/>
        <v>1.9864147497003382E-2</v>
      </c>
      <c r="H13" s="158"/>
      <c r="I13" s="158"/>
      <c r="J13" s="148"/>
    </row>
    <row r="14" spans="2:10" x14ac:dyDescent="0.35">
      <c r="B14" s="147"/>
      <c r="C14" s="149"/>
      <c r="D14" s="149"/>
      <c r="E14" s="149"/>
      <c r="F14" s="149"/>
      <c r="G14" s="149"/>
      <c r="H14" s="158"/>
      <c r="I14" s="158"/>
      <c r="J14" s="148"/>
    </row>
    <row r="15" spans="2:10" x14ac:dyDescent="0.35">
      <c r="B15" s="147" t="s">
        <v>201</v>
      </c>
      <c r="C15" s="184">
        <f>+C12*C8*(1-C4)</f>
        <v>-42.655824030236516</v>
      </c>
      <c r="D15" s="184">
        <f t="shared" ref="D15:G15" si="3">+D12*D8*(1-D4)</f>
        <v>-39.480397302697753</v>
      </c>
      <c r="E15" s="184">
        <f t="shared" si="3"/>
        <v>-39.672842655704962</v>
      </c>
      <c r="F15" s="184">
        <f t="shared" si="3"/>
        <v>-39.408341911417445</v>
      </c>
      <c r="G15" s="184">
        <f t="shared" si="3"/>
        <v>-39.852386534774816</v>
      </c>
      <c r="H15" s="169" t="s">
        <v>207</v>
      </c>
      <c r="I15" s="158"/>
      <c r="J15" s="148"/>
    </row>
    <row r="16" spans="2:10" ht="15" thickBot="1" x14ac:dyDescent="0.4">
      <c r="B16" s="152" t="s">
        <v>202</v>
      </c>
      <c r="C16" s="165">
        <f>+C13*C8*(1-C4)</f>
        <v>36.511197140273104</v>
      </c>
      <c r="D16" s="165">
        <f t="shared" ref="D16:G16" si="4">+D13*D8*(1-D4)</f>
        <v>39.686623867811868</v>
      </c>
      <c r="E16" s="165">
        <f t="shared" si="4"/>
        <v>39.494178514804659</v>
      </c>
      <c r="F16" s="165">
        <f t="shared" si="4"/>
        <v>39.758679259092176</v>
      </c>
      <c r="G16" s="165">
        <f t="shared" si="4"/>
        <v>39.314634635734812</v>
      </c>
      <c r="H16" s="170" t="s">
        <v>208</v>
      </c>
      <c r="I16" s="153"/>
      <c r="J16" s="154"/>
    </row>
    <row r="17" spans="2:10" x14ac:dyDescent="0.35">
      <c r="B17" s="72"/>
      <c r="C17" s="142"/>
      <c r="D17" s="142"/>
      <c r="E17" s="142"/>
      <c r="F17" s="142"/>
      <c r="G17" s="142"/>
      <c r="H17" s="72"/>
      <c r="I17" s="72"/>
      <c r="J17" s="72"/>
    </row>
    <row r="18" spans="2:10" ht="15" thickBot="1" x14ac:dyDescent="0.4"/>
    <row r="19" spans="2:10" ht="15" thickBot="1" x14ac:dyDescent="0.4">
      <c r="B19" s="163" t="s">
        <v>205</v>
      </c>
      <c r="C19" s="92"/>
      <c r="D19" s="92"/>
      <c r="E19" s="92"/>
      <c r="F19" s="92"/>
      <c r="G19" s="92"/>
      <c r="H19" s="92"/>
      <c r="I19" s="92"/>
      <c r="J19" s="164"/>
    </row>
    <row r="20" spans="2:10" x14ac:dyDescent="0.35">
      <c r="B20" s="143" t="s">
        <v>194</v>
      </c>
      <c r="C20" s="160">
        <f>+[2]RR24!AD$102</f>
        <v>951.21327239038442</v>
      </c>
      <c r="D20" s="160">
        <f>+[2]RR24!AE$102</f>
        <v>1824.2372121982264</v>
      </c>
      <c r="E20" s="160">
        <f>+[2]RR24!AF$102</f>
        <v>2041.9712080565598</v>
      </c>
      <c r="F20" s="160">
        <f>+[2]RR24!AG$102</f>
        <v>2409.705203914893</v>
      </c>
      <c r="G20" s="160">
        <f>+[2]RR24!AH$102</f>
        <v>2623.9909239148928</v>
      </c>
      <c r="H20" s="161">
        <f>+'[1]RORE low'!$H$72</f>
        <v>1.1718662937493907E-2</v>
      </c>
      <c r="I20" s="144" t="s">
        <v>200</v>
      </c>
      <c r="J20" s="146"/>
    </row>
    <row r="21" spans="2:10" x14ac:dyDescent="0.35">
      <c r="B21" s="147" t="s">
        <v>195</v>
      </c>
      <c r="C21" s="166">
        <f>+C20*$H20*$H22*(1-C4)</f>
        <v>2.7588695609013394</v>
      </c>
      <c r="D21" s="166">
        <f>+D20*$H20*$H22*(1-D4)</f>
        <v>5.290961199426679</v>
      </c>
      <c r="E21" s="166">
        <f>+E20*$H20*$H22*(1-E4)</f>
        <v>5.9224701480323105</v>
      </c>
      <c r="F21" s="166">
        <f>+F20*$H20*$H22*(1-F4)</f>
        <v>6.9890344581924033</v>
      </c>
      <c r="G21" s="166">
        <f>+G20*$H20*$H22*(1-G4)</f>
        <v>7.6105421341294566</v>
      </c>
      <c r="H21" s="171" t="s">
        <v>206</v>
      </c>
      <c r="I21" s="81"/>
      <c r="J21" s="148"/>
    </row>
    <row r="22" spans="2:10" ht="15" thickBot="1" x14ac:dyDescent="0.4">
      <c r="B22" s="159"/>
      <c r="C22" s="153"/>
      <c r="D22" s="153"/>
      <c r="E22" s="153"/>
      <c r="F22" s="153"/>
      <c r="G22" s="153"/>
      <c r="H22" s="167">
        <f>83%-50%</f>
        <v>0.32999999999999996</v>
      </c>
      <c r="I22" s="153" t="s">
        <v>196</v>
      </c>
      <c r="J22" s="15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E1303-3ADA-4203-B9A5-0D7DFE9AE283}">
  <sheetPr>
    <tabColor rgb="FFFFC000"/>
  </sheetPr>
  <dimension ref="B2:H25"/>
  <sheetViews>
    <sheetView workbookViewId="0">
      <selection activeCell="C25" sqref="C25:G25"/>
    </sheetView>
  </sheetViews>
  <sheetFormatPr defaultRowHeight="12.5" x14ac:dyDescent="0.25"/>
  <cols>
    <col min="1" max="1" width="5.1796875" style="123" customWidth="1"/>
    <col min="2" max="2" width="28.08984375" style="123" customWidth="1"/>
    <col min="3" max="3" width="9.6328125" style="123" bestFit="1" customWidth="1"/>
    <col min="4" max="16384" width="8.7265625" style="123"/>
  </cols>
  <sheetData>
    <row r="2" spans="2:8" ht="13" x14ac:dyDescent="0.25">
      <c r="B2" s="121" t="s">
        <v>175</v>
      </c>
      <c r="C2" s="122" t="s">
        <v>81</v>
      </c>
      <c r="D2" s="122" t="s">
        <v>82</v>
      </c>
      <c r="E2" s="122" t="s">
        <v>77</v>
      </c>
      <c r="F2" s="122" t="s">
        <v>78</v>
      </c>
    </row>
    <row r="3" spans="2:8" x14ac:dyDescent="0.25">
      <c r="B3" s="124" t="s">
        <v>176</v>
      </c>
      <c r="C3" s="125">
        <v>-0.18</v>
      </c>
      <c r="D3" s="125">
        <v>0.18</v>
      </c>
      <c r="E3" s="126">
        <f>PERCENTILE(C3:D3,0.1)/2</f>
        <v>-7.1999999999999981E-2</v>
      </c>
      <c r="F3" s="127">
        <f>PERCENTILE(C3:D3,0.9)</f>
        <v>0.14399999999999996</v>
      </c>
    </row>
    <row r="4" spans="2:8" x14ac:dyDescent="0.25">
      <c r="B4" s="124" t="s">
        <v>177</v>
      </c>
      <c r="C4" s="125">
        <v>-2E-3</v>
      </c>
      <c r="D4" s="125">
        <v>1E-3</v>
      </c>
      <c r="E4" s="125">
        <f>PERCENTILE(C4:D4,0.1)</f>
        <v>-1.6999999999999997E-3</v>
      </c>
      <c r="F4" s="125">
        <f>PERCENTILE(C4:D4,0.9)</f>
        <v>6.9999999999999967E-4</v>
      </c>
    </row>
    <row r="5" spans="2:8" x14ac:dyDescent="0.25">
      <c r="B5" s="124" t="s">
        <v>186</v>
      </c>
      <c r="C5" s="125">
        <v>-0.01</v>
      </c>
      <c r="D5" s="125">
        <v>5.0000000000000001E-3</v>
      </c>
      <c r="E5" s="125">
        <f>PERCENTILE(C5:D5,0.1)</f>
        <v>-8.4999999999999989E-3</v>
      </c>
      <c r="F5" s="125">
        <f>PERCENTILE(C5:D5,0.9)</f>
        <v>3.4999999999999979E-3</v>
      </c>
    </row>
    <row r="7" spans="2:8" ht="13" x14ac:dyDescent="0.25">
      <c r="C7" s="128" t="s">
        <v>100</v>
      </c>
      <c r="D7" s="128" t="s">
        <v>101</v>
      </c>
      <c r="E7" s="128" t="s">
        <v>102</v>
      </c>
      <c r="F7" s="128" t="s">
        <v>103</v>
      </c>
      <c r="G7" s="128" t="s">
        <v>104</v>
      </c>
    </row>
    <row r="9" spans="2:8" x14ac:dyDescent="0.25">
      <c r="B9" s="123" t="s">
        <v>184</v>
      </c>
      <c r="C9" s="130">
        <v>0.25</v>
      </c>
      <c r="D9" s="130">
        <v>0.25</v>
      </c>
      <c r="E9" s="130">
        <v>0.25</v>
      </c>
      <c r="F9" s="130">
        <v>0.25</v>
      </c>
      <c r="G9" s="130">
        <v>0.25</v>
      </c>
    </row>
    <row r="11" spans="2:8" x14ac:dyDescent="0.25">
      <c r="B11" s="123" t="str">
        <f>+'Totex for RR30'!B32</f>
        <v>Cost to serve all Residential retail customers - nominal</v>
      </c>
      <c r="C11" s="129">
        <f>+'Totex for RR30'!C32</f>
        <v>67.762386088553413</v>
      </c>
      <c r="D11" s="129">
        <f>+'Totex for RR30'!D32</f>
        <v>69.474685005207618</v>
      </c>
      <c r="E11" s="129">
        <f>+'Totex for RR30'!E32</f>
        <v>73.670902931931749</v>
      </c>
      <c r="F11" s="129">
        <f>+'Totex for RR30'!F32</f>
        <v>75.504692744832226</v>
      </c>
      <c r="G11" s="129">
        <f>+'Totex for RR30'!G32</f>
        <v>79.932543434065849</v>
      </c>
    </row>
    <row r="12" spans="2:8" x14ac:dyDescent="0.25">
      <c r="B12" s="123" t="s">
        <v>187</v>
      </c>
      <c r="C12" s="132">
        <f ca="1">+[2]RR30!E$73</f>
        <v>2515.1617461577835</v>
      </c>
      <c r="D12" s="132">
        <f ca="1">+[2]RR30!F$73</f>
        <v>2764.7743461034433</v>
      </c>
      <c r="E12" s="132">
        <f ca="1">+[2]RR30!G$73</f>
        <v>2975.4342504375122</v>
      </c>
      <c r="F12" s="132">
        <f ca="1">+[2]RR30!H$73</f>
        <v>3160.3798884367702</v>
      </c>
      <c r="G12" s="132">
        <f ca="1">+[2]RR30!I$73</f>
        <v>3329.7321627538281</v>
      </c>
    </row>
    <row r="13" spans="2:8" x14ac:dyDescent="0.25">
      <c r="B13" s="123" t="s">
        <v>185</v>
      </c>
      <c r="C13" s="131">
        <f ca="1">+'[1]RORE high'!C$85</f>
        <v>214.15691539142452</v>
      </c>
      <c r="D13" s="131">
        <f ca="1">+'[1]RORE high'!D$85</f>
        <v>236.90695068318021</v>
      </c>
      <c r="E13" s="131">
        <f ca="1">+'[1]RORE high'!E$85</f>
        <v>251.33130842573178</v>
      </c>
      <c r="F13" s="131">
        <f ca="1">+'[1]RORE high'!F$85</f>
        <v>272.13947498303548</v>
      </c>
      <c r="G13" s="131">
        <f ca="1">+'[1]RORE high'!G$85</f>
        <v>294.22123731061356</v>
      </c>
    </row>
    <row r="15" spans="2:8" ht="13" thickBot="1" x14ac:dyDescent="0.3"/>
    <row r="16" spans="2:8" ht="13" x14ac:dyDescent="0.3">
      <c r="B16" s="133" t="s">
        <v>178</v>
      </c>
      <c r="C16" s="141">
        <f>+C11*$F3*(1-C$9)</f>
        <v>7.3183376975637673</v>
      </c>
      <c r="D16" s="141">
        <f>+D11*$F3*(1-D9)</f>
        <v>7.5032659805624213</v>
      </c>
      <c r="E16" s="141">
        <f>+E11*$F3*(1-E9)</f>
        <v>7.9564575166486264</v>
      </c>
      <c r="F16" s="141">
        <f>+F11*$F3*(1-F9)</f>
        <v>8.1545068164418772</v>
      </c>
      <c r="G16" s="168">
        <f>+G11*$F3*(1-G9)</f>
        <v>8.6327146908791086</v>
      </c>
      <c r="H16" s="172" t="s">
        <v>209</v>
      </c>
    </row>
    <row r="17" spans="2:8" ht="13" x14ac:dyDescent="0.3">
      <c r="B17" s="134" t="s">
        <v>179</v>
      </c>
      <c r="C17" s="141">
        <f ca="1">+C12*$F4*(1-C$9)</f>
        <v>1.3204599167328357</v>
      </c>
      <c r="D17" s="141">
        <f t="shared" ref="D17:G17" ca="1" si="0">+D12*$F4*(1-D$9)</f>
        <v>1.451506531704307</v>
      </c>
      <c r="E17" s="141">
        <f t="shared" ca="1" si="0"/>
        <v>1.5621029814796934</v>
      </c>
      <c r="F17" s="141">
        <f t="shared" ca="1" si="0"/>
        <v>1.6591994414293034</v>
      </c>
      <c r="G17" s="168">
        <f t="shared" ca="1" si="0"/>
        <v>1.7481093854457588</v>
      </c>
      <c r="H17" s="173" t="s">
        <v>210</v>
      </c>
    </row>
    <row r="18" spans="2:8" ht="13.5" thickBot="1" x14ac:dyDescent="0.35">
      <c r="B18" s="134" t="s">
        <v>180</v>
      </c>
      <c r="C18" s="141">
        <f t="shared" ref="C18:G18" ca="1" si="1">+C13*$F5*(1-C$9)</f>
        <v>0.56216190290248902</v>
      </c>
      <c r="D18" s="141">
        <f t="shared" ca="1" si="1"/>
        <v>0.62188074554334771</v>
      </c>
      <c r="E18" s="141">
        <f t="shared" ca="1" si="1"/>
        <v>0.65974468461754554</v>
      </c>
      <c r="F18" s="141">
        <f t="shared" ca="1" si="1"/>
        <v>0.71436612183046777</v>
      </c>
      <c r="G18" s="168">
        <f t="shared" ca="1" si="1"/>
        <v>0.77233074794036005</v>
      </c>
      <c r="H18" s="174" t="s">
        <v>211</v>
      </c>
    </row>
    <row r="19" spans="2:8" ht="13" x14ac:dyDescent="0.3">
      <c r="C19" s="135">
        <f ca="1">SUM(C16:C18)</f>
        <v>9.2009595171990917</v>
      </c>
      <c r="D19" s="135">
        <f t="shared" ref="D19:G19" ca="1" si="2">SUM(D16:D18)</f>
        <v>9.5766532578100758</v>
      </c>
      <c r="E19" s="135">
        <f t="shared" ca="1" si="2"/>
        <v>10.178305182745865</v>
      </c>
      <c r="F19" s="135">
        <f t="shared" ca="1" si="2"/>
        <v>10.528072379701648</v>
      </c>
      <c r="G19" s="135">
        <f t="shared" ca="1" si="2"/>
        <v>11.153154824265227</v>
      </c>
    </row>
    <row r="21" spans="2:8" ht="13" thickBot="1" x14ac:dyDescent="0.3"/>
    <row r="22" spans="2:8" ht="14.5" x14ac:dyDescent="0.3">
      <c r="B22" s="133" t="s">
        <v>181</v>
      </c>
      <c r="C22" s="182">
        <f>+C11*$E3*(1-C9)</f>
        <v>-3.6591688487818836</v>
      </c>
      <c r="D22" s="182">
        <f>+D11*$E3*(1-D9)</f>
        <v>-3.7516329902812107</v>
      </c>
      <c r="E22" s="182">
        <f>+E11*$E3*(1-E9)</f>
        <v>-3.9782287583243132</v>
      </c>
      <c r="F22" s="182">
        <f>+F11*$E3*(1-F9)</f>
        <v>-4.0772534082209386</v>
      </c>
      <c r="G22" s="182">
        <f>+G11*$E3*(1-G9)</f>
        <v>-4.3163573454395543</v>
      </c>
      <c r="H22" s="172" t="s">
        <v>212</v>
      </c>
    </row>
    <row r="23" spans="2:8" ht="14.5" x14ac:dyDescent="0.3">
      <c r="B23" s="134" t="s">
        <v>182</v>
      </c>
      <c r="C23" s="182">
        <f ca="1">+C12*$E4*(1-C9)</f>
        <v>-3.2068312263511736</v>
      </c>
      <c r="D23" s="182">
        <f t="shared" ref="D23:F23" ca="1" si="3">+D12*$E4*(1-D9)</f>
        <v>-3.5250872912818894</v>
      </c>
      <c r="E23" s="182">
        <f t="shared" ca="1" si="3"/>
        <v>-3.7936786693078273</v>
      </c>
      <c r="F23" s="182">
        <f t="shared" ca="1" si="3"/>
        <v>-4.0294843577568811</v>
      </c>
      <c r="G23" s="182">
        <f ca="1">+G12*$E4*(1-G9)</f>
        <v>-4.2454085075111303</v>
      </c>
      <c r="H23" s="173" t="s">
        <v>213</v>
      </c>
    </row>
    <row r="24" spans="2:8" ht="15" thickBot="1" x14ac:dyDescent="0.35">
      <c r="B24" s="134" t="s">
        <v>183</v>
      </c>
      <c r="C24" s="182">
        <f ca="1">+C13*$E5*(1-C9)</f>
        <v>-1.3652503356203312</v>
      </c>
      <c r="D24" s="182">
        <f ca="1">+D13*$E5*(1-D9)</f>
        <v>-1.5102818106052738</v>
      </c>
      <c r="E24" s="182">
        <f ca="1">+E13*$E5*(1-E9)</f>
        <v>-1.60223709121404</v>
      </c>
      <c r="F24" s="182">
        <f ca="1">+F13*$E5*(1-F9)</f>
        <v>-1.7348891530168511</v>
      </c>
      <c r="G24" s="182">
        <f ca="1">+G13*$E5*(1-G9)</f>
        <v>-1.8756603878551612</v>
      </c>
      <c r="H24" s="174" t="s">
        <v>214</v>
      </c>
    </row>
    <row r="25" spans="2:8" ht="13" x14ac:dyDescent="0.3">
      <c r="C25" s="136">
        <f ca="1">SUM(C22:C24)</f>
        <v>-8.2312504107533879</v>
      </c>
      <c r="D25" s="136">
        <f t="shared" ref="D25:G25" ca="1" si="4">SUM(D22:D24)</f>
        <v>-8.7870020921683736</v>
      </c>
      <c r="E25" s="136">
        <f t="shared" ca="1" si="4"/>
        <v>-9.3741445188461796</v>
      </c>
      <c r="F25" s="136">
        <f t="shared" ca="1" si="4"/>
        <v>-9.8416269189946703</v>
      </c>
      <c r="G25" s="136">
        <f t="shared" ca="1" si="4"/>
        <v>-10.437426240805847</v>
      </c>
    </row>
  </sheetData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7D6E-3C39-4432-B73D-D0A00E66F2DE}">
  <sheetPr>
    <tabColor rgb="FFFFC000"/>
  </sheetPr>
  <dimension ref="B2:J8"/>
  <sheetViews>
    <sheetView workbookViewId="0">
      <selection activeCell="B10" sqref="B10"/>
    </sheetView>
  </sheetViews>
  <sheetFormatPr defaultRowHeight="14.5" x14ac:dyDescent="0.35"/>
  <cols>
    <col min="1" max="1" width="4.1796875" customWidth="1"/>
    <col min="2" max="2" width="26.453125" customWidth="1"/>
    <col min="8" max="8" width="10.453125" customWidth="1"/>
    <col min="9" max="9" width="19.7265625" customWidth="1"/>
  </cols>
  <sheetData>
    <row r="2" spans="2:10" x14ac:dyDescent="0.35">
      <c r="C2" s="128" t="s">
        <v>100</v>
      </c>
      <c r="D2" s="128" t="s">
        <v>101</v>
      </c>
      <c r="E2" s="128" t="s">
        <v>102</v>
      </c>
      <c r="F2" s="128" t="s">
        <v>103</v>
      </c>
      <c r="G2" s="128" t="s">
        <v>104</v>
      </c>
    </row>
    <row r="4" spans="2:10" x14ac:dyDescent="0.35">
      <c r="B4" t="s">
        <v>216</v>
      </c>
      <c r="C4" s="33">
        <v>0.25</v>
      </c>
      <c r="D4" s="33">
        <v>0.25</v>
      </c>
      <c r="E4" s="33">
        <v>0.25</v>
      </c>
      <c r="F4" s="33">
        <v>0.25</v>
      </c>
      <c r="G4" s="33">
        <v>0.25</v>
      </c>
    </row>
    <row r="6" spans="2:10" x14ac:dyDescent="0.35">
      <c r="B6" s="72" t="s">
        <v>215</v>
      </c>
      <c r="C6" s="179">
        <f ca="1">+'[1]RORE low'!C$56</f>
        <v>854.90428161987109</v>
      </c>
      <c r="D6" s="179">
        <f ca="1">+'[1]RORE low'!D$56</f>
        <v>896.50760390896949</v>
      </c>
      <c r="E6" s="179">
        <f ca="1">+'[1]RORE low'!E$56</f>
        <v>941.07691552210804</v>
      </c>
      <c r="F6" s="179">
        <f ca="1">+'[1]RORE low'!F$56</f>
        <v>978.7149451766777</v>
      </c>
      <c r="G6" s="179">
        <f ca="1">+'[1]RORE low'!G$56</f>
        <v>1019.4896748162017</v>
      </c>
      <c r="I6" s="21" t="s">
        <v>217</v>
      </c>
    </row>
    <row r="7" spans="2:10" ht="15" thickBot="1" x14ac:dyDescent="0.4">
      <c r="B7" s="72" t="s">
        <v>34</v>
      </c>
      <c r="C7" s="181">
        <f ca="1">+C6*$J7</f>
        <v>25.647128448596131</v>
      </c>
      <c r="D7" s="181">
        <f t="shared" ref="D7:G7" ca="1" si="0">+D6*$J7</f>
        <v>26.895228117269085</v>
      </c>
      <c r="E7" s="181">
        <f t="shared" ca="1" si="0"/>
        <v>28.23230746566324</v>
      </c>
      <c r="F7" s="181">
        <f t="shared" ca="1" si="0"/>
        <v>29.361448355300329</v>
      </c>
      <c r="G7" s="181">
        <f t="shared" ca="1" si="0"/>
        <v>30.584690244486051</v>
      </c>
      <c r="I7" s="72" t="str">
        <f>+[4]Inputs!$E$59</f>
        <v>Maximum threshold</v>
      </c>
      <c r="J7" s="180">
        <f>+[4]Inputs!$F$59</f>
        <v>0.03</v>
      </c>
    </row>
    <row r="8" spans="2:10" ht="15" thickBot="1" x14ac:dyDescent="0.4">
      <c r="B8" s="116" t="s">
        <v>218</v>
      </c>
      <c r="C8" s="182">
        <f ca="1">-C7*$J8*(1-C4)</f>
        <v>-0.57706039009341292</v>
      </c>
      <c r="D8" s="182">
        <f t="shared" ref="D8:G8" ca="1" si="1">-D7*$J8*(1-D4)</f>
        <v>-0.60514263263855439</v>
      </c>
      <c r="E8" s="182">
        <f t="shared" ca="1" si="1"/>
        <v>-0.63522691797742281</v>
      </c>
      <c r="F8" s="182">
        <f t="shared" ca="1" si="1"/>
        <v>-0.66063258799425739</v>
      </c>
      <c r="G8" s="182">
        <f t="shared" ca="1" si="1"/>
        <v>-0.68815553050093614</v>
      </c>
      <c r="H8" s="183" t="s">
        <v>219</v>
      </c>
      <c r="I8" s="72" t="str">
        <f>+[4]Inputs!$E$61</f>
        <v>Penalty level</v>
      </c>
      <c r="J8" s="180">
        <f>+[4]Inputs!$F$61</f>
        <v>0.03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C990C65E1A54A82B8A553E5BD86A4" ma:contentTypeVersion="14" ma:contentTypeDescription="Create a new document." ma:contentTypeScope="" ma:versionID="36a2623dfae4dee0c3be2d861cf7e65a">
  <xsd:schema xmlns:xsd="http://www.w3.org/2001/XMLSchema" xmlns:xs="http://www.w3.org/2001/XMLSchema" xmlns:p="http://schemas.microsoft.com/office/2006/metadata/properties" xmlns:ns2="d0997b49-e65c-4f48-bb06-5837f8a44081" xmlns:ns3="1cd42318-77a4-4205-8fcf-c5408423388f" targetNamespace="http://schemas.microsoft.com/office/2006/metadata/properties" ma:root="true" ma:fieldsID="e7f6188d3f9a8b6bf4e798aba8a67ed6" ns2:_="" ns3:_="">
    <xsd:import namespace="d0997b49-e65c-4f48-bb06-5837f8a44081"/>
    <xsd:import namespace="1cd42318-77a4-4205-8fcf-c54084233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purpos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97b49-e65c-4f48-bb06-5837f8a44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bffd374-f6e7-466c-9533-0f5f1a899a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purpose" ma:index="18" nillable="true" ma:displayName="Document purpose" ma:format="Dropdown" ma:internalName="Documentpurpos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42318-77a4-4205-8fcf-c540842338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7e16c9f-1e8b-4d4a-b646-ca785afcbf9b}" ma:internalName="TaxCatchAll" ma:showField="CatchAllData" ma:web="1cd42318-77a4-4205-8fcf-c54084233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997b49-e65c-4f48-bb06-5837f8a44081">
      <Terms xmlns="http://schemas.microsoft.com/office/infopath/2007/PartnerControls"/>
    </lcf76f155ced4ddcb4097134ff3c332f>
    <TaxCatchAll xmlns="1cd42318-77a4-4205-8fcf-c5408423388f" xsi:nil="true"/>
    <Documentpurpose xmlns="d0997b49-e65c-4f48-bb06-5837f8a44081" xsi:nil="true"/>
  </documentManagement>
</p:properties>
</file>

<file path=customXml/itemProps1.xml><?xml version="1.0" encoding="utf-8"?>
<ds:datastoreItem xmlns:ds="http://schemas.openxmlformats.org/officeDocument/2006/customXml" ds:itemID="{E725B049-9A86-4F4F-AF38-4D7D92F37113}"/>
</file>

<file path=customXml/itemProps2.xml><?xml version="1.0" encoding="utf-8"?>
<ds:datastoreItem xmlns:ds="http://schemas.openxmlformats.org/officeDocument/2006/customXml" ds:itemID="{05255BA6-CB73-4390-A0D4-367060A319CD}"/>
</file>

<file path=customXml/itemProps3.xml><?xml version="1.0" encoding="utf-8"?>
<ds:datastoreItem xmlns:ds="http://schemas.openxmlformats.org/officeDocument/2006/customXml" ds:itemID="{E01DCC00-9747-4F59-94FA-CDBC90F23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Totex data&gt;&gt;</vt:lpstr>
      <vt:lpstr>Table 4C Wholesale 2023</vt:lpstr>
      <vt:lpstr>Table 2C Retail 2023 </vt:lpstr>
      <vt:lpstr>Outputs for RR30&gt;&gt;</vt:lpstr>
      <vt:lpstr>Totex for RR30</vt:lpstr>
      <vt:lpstr>Financing</vt:lpstr>
      <vt:lpstr>MEX</vt:lpstr>
      <vt:lpstr>Revenue</vt:lpstr>
    </vt:vector>
  </TitlesOfParts>
  <Company>Northumbrian Water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 Winton</dc:creator>
  <cp:lastModifiedBy>Crawford Winton</cp:lastModifiedBy>
  <dcterms:created xsi:type="dcterms:W3CDTF">2023-09-19T14:53:14Z</dcterms:created>
  <dcterms:modified xsi:type="dcterms:W3CDTF">2023-09-20T07:57:37Z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0x010100214C990C65E1A54A82B8A553E5BD86A4</vt:lpwstr>
  </property>
</Properties>
</file>